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I135" i="2" l="1"/>
  <c r="I38" i="2"/>
  <c r="G53" i="3" l="1"/>
  <c r="I79" i="2"/>
  <c r="G108" i="2"/>
  <c r="D108" i="2"/>
  <c r="E90" i="2"/>
  <c r="I13" i="2"/>
  <c r="H13" i="2"/>
  <c r="F13" i="2"/>
  <c r="E13" i="2"/>
  <c r="I113" i="2"/>
  <c r="H106" i="2"/>
  <c r="J108" i="2" l="1"/>
  <c r="H18" i="3"/>
  <c r="E86" i="2" l="1"/>
  <c r="H151" i="2"/>
  <c r="E151" i="2"/>
  <c r="K153" i="2"/>
  <c r="G153" i="2"/>
  <c r="D153" i="2"/>
  <c r="K92" i="2" l="1"/>
  <c r="I76" i="2" l="1"/>
  <c r="H32" i="2" l="1"/>
  <c r="G45" i="3" l="1"/>
  <c r="H148" i="2"/>
  <c r="I20" i="2"/>
  <c r="H41" i="2" l="1"/>
  <c r="H137" i="2" l="1"/>
  <c r="F67" i="2"/>
  <c r="E148" i="2"/>
  <c r="F135" i="2"/>
  <c r="G16" i="2" l="1"/>
  <c r="I67" i="2" l="1"/>
  <c r="I25" i="3" l="1"/>
  <c r="I41" i="2"/>
  <c r="F41" i="2"/>
  <c r="F59" i="3" l="1"/>
  <c r="G50" i="3"/>
  <c r="G19" i="3"/>
  <c r="H103" i="2" l="1"/>
  <c r="G17" i="3" l="1"/>
  <c r="E32" i="2" l="1"/>
  <c r="L18" i="2"/>
  <c r="G22" i="3" l="1"/>
  <c r="L128" i="2"/>
  <c r="L127" i="2"/>
  <c r="L126" i="2"/>
  <c r="L125" i="2"/>
  <c r="K128" i="2"/>
  <c r="K127" i="2"/>
  <c r="K126" i="2"/>
  <c r="K125" i="2"/>
  <c r="G128" i="2"/>
  <c r="D128" i="2"/>
  <c r="F139" i="2"/>
  <c r="G71" i="2"/>
  <c r="D71" i="2"/>
  <c r="H35" i="2"/>
  <c r="K18" i="2"/>
  <c r="D18" i="2"/>
  <c r="J128" i="2" l="1"/>
  <c r="J71" i="2"/>
  <c r="J18" i="2"/>
  <c r="I57" i="2"/>
  <c r="I53" i="2"/>
  <c r="F129" i="2" l="1"/>
  <c r="F124" i="2" s="1"/>
  <c r="H57" i="2"/>
  <c r="I18" i="3" l="1"/>
  <c r="H88" i="2"/>
  <c r="H53" i="2"/>
  <c r="D154" i="2"/>
  <c r="G154" i="2"/>
  <c r="E49" i="2" l="1"/>
  <c r="E48" i="2" s="1"/>
  <c r="D45" i="3" l="1"/>
  <c r="K13" i="3" l="1"/>
  <c r="H139" i="2"/>
  <c r="F74" i="2" l="1"/>
  <c r="G121" i="2" l="1"/>
  <c r="G127" i="2"/>
  <c r="D127" i="2"/>
  <c r="D121" i="2"/>
  <c r="G112" i="2"/>
  <c r="G111" i="2"/>
  <c r="G115" i="2"/>
  <c r="J127" i="2" l="1"/>
  <c r="G82" i="2"/>
  <c r="D82" i="2"/>
  <c r="G78" i="2"/>
  <c r="D78" i="2"/>
  <c r="J78" i="2" l="1"/>
  <c r="J82" i="2"/>
  <c r="D56" i="2"/>
  <c r="E35" i="2"/>
  <c r="I119" i="2" l="1"/>
  <c r="F119" i="2"/>
  <c r="H38" i="2"/>
  <c r="H37" i="2" s="1"/>
  <c r="E38" i="2"/>
  <c r="G39" i="2"/>
  <c r="D39" i="2"/>
  <c r="J39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50" i="2"/>
  <c r="D150" i="2"/>
  <c r="E137" i="2"/>
  <c r="D32" i="3" l="1"/>
  <c r="G52" i="3" l="1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E80" i="2" s="1"/>
  <c r="D152" i="2" l="1"/>
  <c r="L15" i="3"/>
  <c r="K15" i="3"/>
  <c r="L155" i="2"/>
  <c r="K155" i="2"/>
  <c r="L154" i="2"/>
  <c r="K154" i="2"/>
  <c r="J154" i="2"/>
  <c r="L152" i="2"/>
  <c r="K152" i="2"/>
  <c r="L149" i="2"/>
  <c r="K149" i="2"/>
  <c r="J149" i="2"/>
  <c r="I151" i="2"/>
  <c r="I147" i="2" s="1"/>
  <c r="F151" i="2"/>
  <c r="G93" i="2"/>
  <c r="D93" i="2"/>
  <c r="L151" i="2" l="1"/>
  <c r="J93" i="2"/>
  <c r="G151" i="2" l="1"/>
  <c r="D151" i="2"/>
  <c r="E98" i="2"/>
  <c r="H46" i="2"/>
  <c r="H147" i="2" l="1"/>
  <c r="G147" i="2"/>
  <c r="D147" i="2"/>
  <c r="E147" i="2"/>
  <c r="K151" i="2"/>
  <c r="D52" i="3"/>
  <c r="J52" i="3" s="1"/>
  <c r="K52" i="3"/>
  <c r="L52" i="3"/>
  <c r="G94" i="2" l="1"/>
  <c r="D94" i="2"/>
  <c r="J94" i="2" l="1"/>
  <c r="G81" i="2"/>
  <c r="D81" i="2"/>
  <c r="J81" i="2" l="1"/>
  <c r="L105" i="2"/>
  <c r="L104" i="2"/>
  <c r="K105" i="2"/>
  <c r="I103" i="2"/>
  <c r="E103" i="2"/>
  <c r="G105" i="2"/>
  <c r="D105" i="2"/>
  <c r="J105" i="2" l="1"/>
  <c r="I110" i="2"/>
  <c r="I109" i="2" s="1"/>
  <c r="G72" i="2"/>
  <c r="D72" i="2"/>
  <c r="J72" i="2" l="1"/>
  <c r="E145" i="2"/>
  <c r="H145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10" i="2"/>
  <c r="F110" i="2"/>
  <c r="E110" i="2"/>
  <c r="I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F84" i="2"/>
  <c r="I86" i="2"/>
  <c r="H86" i="2"/>
  <c r="F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H80" i="2" l="1"/>
  <c r="I80" i="2"/>
  <c r="L84" i="2"/>
  <c r="G98" i="2"/>
  <c r="L95" i="2"/>
  <c r="H97" i="2"/>
  <c r="G97" i="2" s="1"/>
  <c r="L97" i="2"/>
  <c r="G95" i="2"/>
  <c r="I100" i="2"/>
  <c r="H100" i="2"/>
  <c r="H79" i="2" s="1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6" i="2"/>
  <c r="H156" i="2"/>
  <c r="F156" i="2"/>
  <c r="E156" i="2"/>
  <c r="I148" i="2"/>
  <c r="F148" i="2"/>
  <c r="F147" i="2" s="1"/>
  <c r="I137" i="2"/>
  <c r="F137" i="2"/>
  <c r="H135" i="2"/>
  <c r="I133" i="2"/>
  <c r="I132" i="2" s="1"/>
  <c r="H133" i="2"/>
  <c r="H132" i="2" s="1"/>
  <c r="F133" i="2"/>
  <c r="E139" i="2"/>
  <c r="E135" i="2"/>
  <c r="E133" i="2"/>
  <c r="I75" i="2"/>
  <c r="I74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19" i="2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2" i="2" l="1"/>
  <c r="F79" i="2"/>
  <c r="J97" i="2"/>
  <c r="J98" i="2"/>
  <c r="K97" i="2"/>
  <c r="D100" i="2"/>
  <c r="J95" i="2"/>
  <c r="G80" i="2"/>
  <c r="L80" i="2"/>
  <c r="D80" i="2"/>
  <c r="J84" i="2"/>
  <c r="E79" i="2"/>
  <c r="J86" i="2"/>
  <c r="J90" i="2"/>
  <c r="K80" i="2"/>
  <c r="E11" i="4"/>
  <c r="F45" i="2"/>
  <c r="E45" i="2"/>
  <c r="F132" i="2"/>
  <c r="I45" i="2"/>
  <c r="H45" i="2"/>
  <c r="G158" i="2"/>
  <c r="G157" i="2"/>
  <c r="G156" i="2"/>
  <c r="G155" i="2"/>
  <c r="G152" i="2"/>
  <c r="J152" i="2" s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1" i="2"/>
  <c r="G130" i="2"/>
  <c r="G126" i="2"/>
  <c r="G125" i="2"/>
  <c r="G123" i="2"/>
  <c r="G120" i="2"/>
  <c r="G114" i="2"/>
  <c r="G110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5" i="2"/>
  <c r="G14" i="2"/>
  <c r="D158" i="2"/>
  <c r="D157" i="2"/>
  <c r="D156" i="2"/>
  <c r="D155" i="2"/>
  <c r="J151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1" i="2"/>
  <c r="D130" i="2"/>
  <c r="D126" i="2"/>
  <c r="D125" i="2"/>
  <c r="D123" i="2"/>
  <c r="D120" i="2"/>
  <c r="D115" i="2"/>
  <c r="D114" i="2"/>
  <c r="D112" i="2"/>
  <c r="D111" i="2"/>
  <c r="D110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7" i="2" l="1"/>
  <c r="J126" i="2"/>
  <c r="J125" i="2"/>
  <c r="J15" i="2"/>
  <c r="J155" i="2"/>
  <c r="D37" i="2"/>
  <c r="J80" i="2"/>
  <c r="D45" i="2"/>
  <c r="G132" i="2"/>
  <c r="D119" i="2"/>
  <c r="D118" i="2" s="1"/>
  <c r="G119" i="2"/>
  <c r="G118" i="2" s="1"/>
  <c r="E9" i="4"/>
  <c r="D11" i="4"/>
  <c r="G45" i="2"/>
  <c r="K35" i="3"/>
  <c r="D57" i="3"/>
  <c r="I44" i="3"/>
  <c r="J144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8" i="2"/>
  <c r="L35" i="3"/>
  <c r="G18" i="3"/>
  <c r="J123" i="2"/>
  <c r="J112" i="2"/>
  <c r="L30" i="2"/>
  <c r="K30" i="2"/>
  <c r="J30" i="2"/>
  <c r="J131" i="2"/>
  <c r="H119" i="2"/>
  <c r="J111" i="2"/>
  <c r="H31" i="3"/>
  <c r="G31" i="3"/>
  <c r="E31" i="3"/>
  <c r="D31" i="3"/>
  <c r="D25" i="3"/>
  <c r="J35" i="3"/>
  <c r="I129" i="2"/>
  <c r="I124" i="2" s="1"/>
  <c r="H129" i="2"/>
  <c r="H124" i="2" s="1"/>
  <c r="E129" i="2"/>
  <c r="E124" i="2" s="1"/>
  <c r="K24" i="3"/>
  <c r="J24" i="3"/>
  <c r="I117" i="2" l="1"/>
  <c r="I116" i="2" s="1"/>
  <c r="D124" i="2"/>
  <c r="D129" i="2"/>
  <c r="G124" i="2"/>
  <c r="G129" i="2"/>
  <c r="H68" i="2"/>
  <c r="H67" i="2" s="1"/>
  <c r="G69" i="2"/>
  <c r="H118" i="2"/>
  <c r="H117" i="2" l="1"/>
  <c r="H116" i="2" s="1"/>
  <c r="G117" i="2"/>
  <c r="G116" i="2" s="1"/>
  <c r="G68" i="2"/>
  <c r="E12" i="2"/>
  <c r="D18" i="3"/>
  <c r="F18" i="3"/>
  <c r="G47" i="3"/>
  <c r="I20" i="3"/>
  <c r="H20" i="3"/>
  <c r="G20" i="3"/>
  <c r="F20" i="3"/>
  <c r="E20" i="3"/>
  <c r="D20" i="3"/>
  <c r="L157" i="2"/>
  <c r="K157" i="2"/>
  <c r="J157" i="2"/>
  <c r="L156" i="2"/>
  <c r="K156" i="2"/>
  <c r="J156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1" i="2"/>
  <c r="K141" i="2"/>
  <c r="J141" i="2"/>
  <c r="L140" i="2"/>
  <c r="K140" i="2"/>
  <c r="J140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0" i="2"/>
  <c r="K130" i="2"/>
  <c r="J130" i="2"/>
  <c r="L129" i="2"/>
  <c r="K129" i="2"/>
  <c r="J129" i="2"/>
  <c r="L124" i="2"/>
  <c r="K124" i="2"/>
  <c r="J124" i="2"/>
  <c r="L121" i="2"/>
  <c r="K121" i="2"/>
  <c r="J121" i="2"/>
  <c r="L120" i="2"/>
  <c r="K120" i="2"/>
  <c r="J120" i="2"/>
  <c r="L115" i="2"/>
  <c r="K115" i="2"/>
  <c r="J115" i="2"/>
  <c r="L114" i="2"/>
  <c r="K114" i="2"/>
  <c r="J114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8" i="2"/>
  <c r="F117" i="2" s="1"/>
  <c r="E119" i="2"/>
  <c r="H113" i="2"/>
  <c r="H109" i="2" s="1"/>
  <c r="F113" i="2"/>
  <c r="E113" i="2"/>
  <c r="E109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l="1"/>
  <c r="I9" i="2" s="1"/>
  <c r="I26" i="4" s="1"/>
  <c r="D52" i="2"/>
  <c r="E61" i="2"/>
  <c r="D61" i="2" s="1"/>
  <c r="J61" i="2" s="1"/>
  <c r="D62" i="2"/>
  <c r="J62" i="2" s="1"/>
  <c r="G53" i="2"/>
  <c r="G26" i="2"/>
  <c r="H25" i="2"/>
  <c r="F116" i="2"/>
  <c r="L116" i="2" s="1"/>
  <c r="L117" i="2"/>
  <c r="L26" i="2"/>
  <c r="F25" i="2"/>
  <c r="D26" i="2"/>
  <c r="E75" i="2"/>
  <c r="E74" i="2" s="1"/>
  <c r="D76" i="2"/>
  <c r="J76" i="2" s="1"/>
  <c r="E118" i="2"/>
  <c r="E117" i="2" s="1"/>
  <c r="E116" i="2" s="1"/>
  <c r="J119" i="2"/>
  <c r="H12" i="2"/>
  <c r="G13" i="2"/>
  <c r="F12" i="2"/>
  <c r="D13" i="2"/>
  <c r="D132" i="2"/>
  <c r="D117" i="2" s="1"/>
  <c r="D116" i="2" s="1"/>
  <c r="D20" i="2"/>
  <c r="J20" i="2" s="1"/>
  <c r="G109" i="2"/>
  <c r="G113" i="2"/>
  <c r="F109" i="2"/>
  <c r="D109" i="2" s="1"/>
  <c r="D113" i="2"/>
  <c r="D53" i="2"/>
  <c r="K20" i="2"/>
  <c r="E51" i="2"/>
  <c r="L53" i="2"/>
  <c r="E68" i="2"/>
  <c r="E67" i="2" s="1"/>
  <c r="K69" i="2"/>
  <c r="J69" i="2"/>
  <c r="K53" i="2"/>
  <c r="K25" i="3"/>
  <c r="K79" i="2"/>
  <c r="J79" i="2"/>
  <c r="K109" i="2"/>
  <c r="K113" i="2"/>
  <c r="K62" i="2"/>
  <c r="K57" i="2"/>
  <c r="K45" i="2"/>
  <c r="J45" i="2"/>
  <c r="L25" i="3"/>
  <c r="L9" i="3"/>
  <c r="K9" i="3"/>
  <c r="J9" i="3"/>
  <c r="L132" i="2"/>
  <c r="L139" i="2"/>
  <c r="K132" i="2"/>
  <c r="K139" i="2"/>
  <c r="J139" i="2"/>
  <c r="L118" i="2"/>
  <c r="L119" i="2"/>
  <c r="K119" i="2"/>
  <c r="L113" i="2"/>
  <c r="H75" i="2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G75" i="2" l="1"/>
  <c r="H74" i="2"/>
  <c r="K61" i="2"/>
  <c r="J118" i="2"/>
  <c r="K117" i="2"/>
  <c r="K118" i="2"/>
  <c r="J26" i="2"/>
  <c r="D68" i="2"/>
  <c r="J68" i="2" s="1"/>
  <c r="J53" i="2"/>
  <c r="J132" i="2"/>
  <c r="L12" i="2"/>
  <c r="I24" i="4"/>
  <c r="I23" i="4" s="1"/>
  <c r="I22" i="4" s="1"/>
  <c r="G26" i="4"/>
  <c r="K12" i="2"/>
  <c r="J13" i="2"/>
  <c r="J109" i="2"/>
  <c r="D74" i="2"/>
  <c r="D75" i="2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3" i="2"/>
  <c r="K19" i="2"/>
  <c r="G19" i="2"/>
  <c r="L109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J75" i="2" l="1"/>
  <c r="F11" i="2"/>
  <c r="F9" i="2" s="1"/>
  <c r="K116" i="2"/>
  <c r="J117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6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<sst xmlns="http://schemas.openxmlformats.org/spreadsheetml/2006/main" count="791" uniqueCount="489">
  <si>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</si>
  <si>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</si>
  <si>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</si>
  <si>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</si>
  <si>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</si>
  <si>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</si>
  <si>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</si>
  <si>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</si>
  <si>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</si>
  <si>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</si>
  <si>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</si>
  <si>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</si>
  <si>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</si>
  <si>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</si>
  <si>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</si>
  <si>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</si>
  <si>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</si>
  <si>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</si>
  <si>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</si>
  <si>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</si>
  <si>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</si>
  <si>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</si>
  <si>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</si>
  <si>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</si>
  <si>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</si>
  <si>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</si>
  <si>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</si>
  <si>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</si>
  <si>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</si>
  <si>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</si>
  <si>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</si>
  <si>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</si>
  <si>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</si>
  <si>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</si>
  <si>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</si>
  <si>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</si>
  <si>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</si>
  <si>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</si>
  <si>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</si>
  <si>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</si>
  <si>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</si>
  <si>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</si>
  <si>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</si>
  <si>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</si>
  <si>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</si>
  <si>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</si>
  <si>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</si>
  <si>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</si>
  <si>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</si>
  <si>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</si>
  <si>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</si>
  <si>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</si>
  <si>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</si>
  <si>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</si>
  <si>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</si>
  <si>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</si>
  <si>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</si>
  <si>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</si>
  <si>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</si>
  <si>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</si>
  <si>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</si>
  <si>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</si>
  <si>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</si>
  <si>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</si>
  <si>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</si>
  <si>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</si>
  <si>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</si>
  <si>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</si>
  <si>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</si>
  <si>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</si>
  <si>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</si>
  <si>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</si>
  <si>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</si>
  <si>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</si>
  <si>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</si>
  <si>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</si>
  <si>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</si>
  <si>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</si>
  <si>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</si>
  <si>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</si>
  <si>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</si>
  <si>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</si>
  <si>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</si>
  <si>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</si>
  <si>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</si>
  <si>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</si>
  <si>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</si>
  <si>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</si>
  <si>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</si>
  <si>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</si>
  <si>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</si>
  <si>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</si>
  <si>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</si>
  <si>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</si>
  <si>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</si>
  <si>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</si>
  <si>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</si>
  <si>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</si>
  <si>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</si>
  <si>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</si>
  <si>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</si>
  <si>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</si>
  <si>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</si>
  <si>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</si>
  <si>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</si>
  <si>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</si>
  <si>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</si>
  <si>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</si>
  <si>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</si>
  <si>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</si>
  <si>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</si>
  <si>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</si>
  <si>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</si>
  <si>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</si>
  <si>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</si>
  <si>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</si>
  <si>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</si>
  <si>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</si>
  <si>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</si>
  <si>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</si>
  <si>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</si>
  <si>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</si>
  <si>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</si>
  <si>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</si>
  <si>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</si>
  <si>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</si>
  <si>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</si>
  <si>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</si>
  <si>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</si>
  <si>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</si>
  <si>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</si>
  <si>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</si>
  <si>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</si>
  <si>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</si>
  <si>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</si>
  <si>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</si>
  <si>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</si>
  <si>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</si>
  <si>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</si>
  <si>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</si>
  <si>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</si>
  <si>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</si>
  <si>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</si>
  <si>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</si>
  <si>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</si>
  <si>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</si>
  <si>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</si>
  <si>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</si>
  <si>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</si>
  <si>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</si>
  <si>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</si>
  <si>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</si>
  <si>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</si>
  <si>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</si>
  <si>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</si>
  <si>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</si>
  <si>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</si>
  <si>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</si>
  <si>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</si>
  <si>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</si>
  <si>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</si>
  <si>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</si>
  <si>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</si>
  <si>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</si>
  <si>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</si>
  <si>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</si>
  <si>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</si>
  <si>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</si>
  <si>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</si>
  <si>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</si>
  <si>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</si>
  <si>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</si>
  <si>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</si>
  <si>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</si>
  <si>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</si>
  <si>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</si>
  <si>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</si>
  <si>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</si>
  <si>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</si>
  <si>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</si>
  <si>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</si>
  <si>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</si>
  <si>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</si>
  <si>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</si>
  <si>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</si>
  <si>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</si>
  <si>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</si>
  <si>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</si>
  <si>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</si>
  <si>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</si>
  <si>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</si>
  <si>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</si>
  <si>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</si>
  <si>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</si>
  <si>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</si>
  <si>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</si>
  <si>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</si>
  <si>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</si>
  <si>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</si>
  <si>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</si>
  <si>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</si>
  <si>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</si>
  <si>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</si>
  <si>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</si>
  <si>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</si>
  <si>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</si>
  <si>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</si>
  <si>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</si>
  <si>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</si>
  <si>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</si>
  <si>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</si>
  <si>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</si>
  <si>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</si>
  <si>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</si>
  <si>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</si>
  <si>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</si>
  <si>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</si>
  <si>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</si>
  <si>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</si>
  <si>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</si>
  <si>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</si>
  <si>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</si>
  <si>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</si>
  <si>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</si>
  <si>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</si>
  <si>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</si>
  <si>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</si>
  <si>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</si>
  <si>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</si>
  <si>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</si>
  <si>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</si>
  <si>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</si>
  <si>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</si>
  <si>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</si>
  <si>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</si>
  <si>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</si>
  <si>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</si>
  <si>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</si>
  <si>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</si>
  <si>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</si>
  <si>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</si>
  <si>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</si>
  <si>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</si>
  <si>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</si>
  <si>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</si>
  <si>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</si>
  <si>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</si>
  <si>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</si>
  <si>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</si>
  <si>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</si>
  <si>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</si>
  <si>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</si>
  <si>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</si>
  <si>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</si>
  <si>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</si>
  <si>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</si>
  <si>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</si>
  <si>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</si>
  <si>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</si>
  <si>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</si>
  <si>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</si>
  <si>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</si>
  <si>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</si>
  <si>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</si>
  <si>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</si>
  <si>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</si>
  <si>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</si>
  <si>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</si>
  <si>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</si>
  <si>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</si>
  <si>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</si>
  <si>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</si>
  <si>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</si>
  <si>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</si>
  <si>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</si>
  <si>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</si>
  <si>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</si>
  <si>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</si>
  <si>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</si>
  <si>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</si>
  <si>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</si>
  <si>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</si>
  <si>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</si>
  <si>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</si>
  <si>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</si>
  <si>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</si>
  <si>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</si>
  <si>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</si>
  <si>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</si>
  <si>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</si>
  <si>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</si>
  <si>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</si>
  <si>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</si>
  <si>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</si>
  <si>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</si>
  <si>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</si>
  <si>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</si>
  <si>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</si>
  <si>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</si>
  <si>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</si>
  <si>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</si>
  <si>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</si>
  <si>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</si>
  <si>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</si>
  <si>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</si>
  <si>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</si>
  <si>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</si>
  <si>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</si>
  <si>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</si>
  <si>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</si>
  <si>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</si>
  <si>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</si>
  <si>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</si>
  <si>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</si>
  <si>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</si>
  <si>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</si>
  <si>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</si>
  <si>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</si>
  <si>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</si>
  <si>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</si>
  <si>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</si>
  <si>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</si>
  <si>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</si>
  <si>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</si>
  <si>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</si>
  <si>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</si>
  <si>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</si>
  <si>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</si>
  <si>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</si>
  <si>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</si>
  <si>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</si>
  <si>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</si>
  <si>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</si>
  <si>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</si>
  <si>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</si>
  <si>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</si>
  <si>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</si>
  <si>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</si>
  <si>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</si>
  <si>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</si>
  <si>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</si>
  <si>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</si>
  <si>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</si>
  <si>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</si>
  <si>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</si>
  <si>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</si>
  <si>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</si>
  <si>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</si>
  <si>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</si>
  <si>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</si>
  <si>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</si>
  <si>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</si>
  <si>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</si>
  <si>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</si>
  <si>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</si>
  <si>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</si>
  <si>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</si>
  <si>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</si>
  <si>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</si>
  <si>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</si>
  <si>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</si>
  <si>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</si>
  <si>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</si>
  <si>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</si>
  <si>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</si>
  <si>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</si>
  <si>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</si>
  <si>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</si>
  <si>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</si>
  <si>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</si>
  <si>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</si>
  <si>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</si>
  <si>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</si>
  <si>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</si>
  <si>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</si>
  <si>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</si>
  <si>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</si>
  <si>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</si>
  <si>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</si>
  <si>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</si>
  <si>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</si>
  <si>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</si>
  <si>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</si>
  <si>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</si>
  <si>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</si>
  <si>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</si>
  <si>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</si>
  <si>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</si>
  <si>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</si>
  <si>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</si>
  <si>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</si>
  <si>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</si>
  <si>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</si>
  <si>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</si>
  <si>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</si>
  <si>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</si>
  <si>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</si>
  <si>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</si>
  <si>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</si>
  <si>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</si>
  <si>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</si>
  <si>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</si>
  <si>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</si>
  <si>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</si>
  <si>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</si>
  <si>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</si>
  <si>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</si>
  <si>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</si>
  <si>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</si>
  <si>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</si>
  <si>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</si>
  <si>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</si>
  <si>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</si>
  <si>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</si>
  <si>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</si>
  <si>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</si>
  <si>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</si>
  <si>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</si>
  <si>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</si>
  <si>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</si>
  <si>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</si>
  <si>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</si>
  <si>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</si>
  <si>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</si>
  <si>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</si>
  <si>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</si>
  <si>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</si>
  <si>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</si>
  <si>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</si>
  <si>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</si>
  <si>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</si>
  <si>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</si>
  <si>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</si>
  <si>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</si>
  <si>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</si>
  <si>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</si>
  <si>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</si>
  <si>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</si>
  <si>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</si>
  <si>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</si>
  <si>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</si>
  <si>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</si>
  <si>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</si>
  <si>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</si>
  <si>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</si>
  <si>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</si>
  <si>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</si>
  <si>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</si>
  <si>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</si>
  <si>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</si>
  <si>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</si>
  <si>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</si>
  <si>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</si>
  <si>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</si>
  <si>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</si>
  <si>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</si>
  <si>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</si>
  <si>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</si>
  <si>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</si>
  <si>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</si>
  <si>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</si>
  <si>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</si>
  <si>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</si>
  <si>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</si>
  <si>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</si>
  <si>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</si>
  <si>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</si>
  <si>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</si>
  <si>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</si>
  <si>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</si>
  <si>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</si>
  <si>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</si>
  <si>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</si>
  <si>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 000 1170105013 0000 180</t>
  </si>
  <si>
    <t>Начальник финансового управления</t>
  </si>
  <si>
    <t>Захарова М.В.</t>
  </si>
  <si>
    <t>Главный бухгалтер</t>
  </si>
  <si>
    <t>Зябрева Н.В.</t>
  </si>
  <si>
    <t>17 октября 2022г.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</si>
  <si>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</si>
  <si>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</si>
  <si>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</si>
  <si>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000 1161012901 0000 140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</si>
  <si>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</si>
  <si>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000 2024517905 0000 150</t>
  </si>
  <si>
    <t>000 11618 0002 0000 140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</si>
  <si>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</si>
  <si>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 xml:space="preserve"> 000 2024530305 0000 150</t>
  </si>
  <si>
    <t xml:space="preserve">СПРАВКА ОБ ИСПОЛНЕНИИ КОНСОЛИДИРОВАННОГО БЮДЖЕТА МАМСКО-ЧУЙСКОГО РАЙОНА ЗА  февраль 2023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</si>
</sst>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0" fontId="0" fillId="0" borderId="54" xfId="0" applyBorder="1" applyProtection="1">
      <protection locked="0"/>
    </xf>
    <xf numFmtId="0" fontId="14" fillId="0" borderId="7" xfId="182" applyNumberFormat="1" applyFont="1" applyFill="1" applyBorder="1" applyAlignment="1" applyProtection="1">
      <alignment vertical="top" wrapText="1"/>
    </xf>
    <xf numFmtId="49" fontId="14" fillId="0" borderId="61" xfId="14" applyNumberFormat="1" applyFont="1" applyBorder="1" applyAlignment="1" applyProtection="1">
      <alignment horizontal="center"/>
    </xf>
    <xf numFmtId="49" fontId="14" fillId="0" borderId="61" xfId="52" applyNumberFormat="1" applyFont="1" applyBorder="1" applyAlignment="1" applyProtection="1">
      <alignment horizontal="center"/>
    </xf>
    <xf numFmtId="0" fontId="14" fillId="0" borderId="55" xfId="182" applyNumberFormat="1" applyFont="1" applyFill="1" applyBorder="1" applyAlignment="1" applyProtection="1">
      <alignment vertical="top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workbookViewId="0">
      <selection activeCell="B4" sqref="B4"/>
    </sheetView>
  </sheetViews>
  <sheetFormatPr defaultColWidth="9.140625"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30" t="s">
        <v>488</v>
      </c>
      <c r="C1" s="131"/>
      <c r="D1" s="131"/>
      <c r="E1" s="131"/>
      <c r="F1" s="131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31"/>
      <c r="C2" s="131"/>
      <c r="D2" s="131"/>
      <c r="E2" s="131"/>
      <c r="F2" s="131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31"/>
      <c r="C3" s="131"/>
      <c r="D3" s="131"/>
      <c r="E3" s="131"/>
      <c r="F3" s="131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25">
      <c r="A6" s="132" t="s">
        <v>0</v>
      </c>
      <c r="B6" s="132" t="s">
        <v>1</v>
      </c>
      <c r="C6" s="132" t="s">
        <v>2</v>
      </c>
      <c r="D6" s="134" t="s">
        <v>3</v>
      </c>
      <c r="E6" s="129"/>
      <c r="F6" s="129"/>
      <c r="G6" s="129" t="s">
        <v>300</v>
      </c>
      <c r="H6" s="129"/>
      <c r="I6" s="129"/>
      <c r="J6" s="127" t="s">
        <v>314</v>
      </c>
      <c r="K6" s="127" t="s">
        <v>315</v>
      </c>
      <c r="L6" s="127" t="s">
        <v>316</v>
      </c>
      <c r="M6" s="5"/>
    </row>
    <row r="7" spans="1:13" ht="140.44999999999999" customHeight="1" x14ac:dyDescent="0.25">
      <c r="A7" s="133"/>
      <c r="B7" s="133"/>
      <c r="C7" s="133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8"/>
      <c r="K7" s="128"/>
      <c r="L7" s="128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75" x14ac:dyDescent="0.25">
      <c r="A9" s="50" t="s">
        <v>18</v>
      </c>
      <c r="B9" s="51" t="s">
        <v>19</v>
      </c>
      <c r="C9" s="52" t="s">
        <v>20</v>
      </c>
      <c r="D9" s="53">
        <f t="shared" ref="D9:I9" si="0">D11+D116</f>
        <v>629931431.78999996</v>
      </c>
      <c r="E9" s="53">
        <f t="shared" si="0"/>
        <v>578869738.87</v>
      </c>
      <c r="F9" s="53">
        <f t="shared" si="0"/>
        <v>104610560</v>
      </c>
      <c r="G9" s="53">
        <f t="shared" si="0"/>
        <v>77616780.329999983</v>
      </c>
      <c r="H9" s="53">
        <f t="shared" si="0"/>
        <v>77428974.529999986</v>
      </c>
      <c r="I9" s="53">
        <f t="shared" si="0"/>
        <v>7453805.7999999998</v>
      </c>
      <c r="J9" s="53">
        <f>G9/D9*100</f>
        <v>12.321464910783348</v>
      </c>
      <c r="K9" s="53">
        <f>H9/E9*100</f>
        <v>13.375889138918806</v>
      </c>
      <c r="L9" s="53">
        <f>I9/F9*100</f>
        <v>7.1252900280812952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115" t="s">
        <v>23</v>
      </c>
      <c r="B11" s="47" t="s">
        <v>19</v>
      </c>
      <c r="C11" s="48" t="s">
        <v>24</v>
      </c>
      <c r="D11" s="53">
        <f t="shared" ref="D11:D79" si="1">E11+F11</f>
        <v>92533540</v>
      </c>
      <c r="E11" s="53">
        <f>E12+E19+E25+E37+E45+E51+E61+E67+E74+E79+E109</f>
        <v>71001600</v>
      </c>
      <c r="F11" s="53">
        <f>F12+F19+F25+F37+F45+F51+F61+F67+F74+F79+F109</f>
        <v>21531940</v>
      </c>
      <c r="G11" s="53">
        <f t="shared" ref="G11:G102" si="2">H11+I11</f>
        <v>955189.34999999986</v>
      </c>
      <c r="H11" s="53">
        <f>H12+H19+H25+H37+H45+H51+H61+H67+H74+H79+H109</f>
        <v>915011.79999999993</v>
      </c>
      <c r="I11" s="53">
        <f>I12+I19+I25+I37+I45+I51+I61+I67+I74+I79+I109</f>
        <v>40177.549999999967</v>
      </c>
      <c r="J11" s="53">
        <f t="shared" ref="J11:L47" si="3">G11/D11*100</f>
        <v>1.0322628422083493</v>
      </c>
      <c r="K11" s="53">
        <f t="shared" ref="K11:L47" si="4">H11/E11*100</f>
        <v>1.2887199725076617</v>
      </c>
      <c r="L11" s="53">
        <f t="shared" ref="L11:L47" si="5">I11/F11*100</f>
        <v>0.1865951233377019</v>
      </c>
      <c r="M11" s="7"/>
    </row>
    <row r="12" spans="1:13" ht="15.75" x14ac:dyDescent="0.25">
      <c r="A12" s="115" t="s">
        <v>25</v>
      </c>
      <c r="B12" s="47" t="s">
        <v>19</v>
      </c>
      <c r="C12" s="48" t="s">
        <v>26</v>
      </c>
      <c r="D12" s="49">
        <f t="shared" si="1"/>
        <v>68507000</v>
      </c>
      <c r="E12" s="49">
        <f>E13</f>
        <v>51800000</v>
      </c>
      <c r="F12" s="49">
        <f>F13</f>
        <v>16707000</v>
      </c>
      <c r="G12" s="53">
        <f t="shared" si="2"/>
        <v>-378366.82999999996</v>
      </c>
      <c r="H12" s="49">
        <f>H13</f>
        <v>-293263.05</v>
      </c>
      <c r="I12" s="49">
        <f>I13</f>
        <v>-85103.78</v>
      </c>
      <c r="J12" s="53">
        <f t="shared" si="3"/>
        <v>-0.55230389595223839</v>
      </c>
      <c r="K12" s="53">
        <f t="shared" si="4"/>
        <v>-0.56614488416988407</v>
      </c>
      <c r="L12" s="53">
        <f t="shared" si="5"/>
        <v>-0.50938995630574013</v>
      </c>
      <c r="M12" s="7"/>
    </row>
    <row r="13" spans="1:13" ht="15.75" x14ac:dyDescent="0.25">
      <c r="A13" s="111" t="s">
        <v>27</v>
      </c>
      <c r="B13" s="24" t="s">
        <v>19</v>
      </c>
      <c r="C13" s="25" t="s">
        <v>28</v>
      </c>
      <c r="D13" s="26">
        <f t="shared" si="1"/>
        <v>68507000</v>
      </c>
      <c r="E13" s="26">
        <f>E14+E15+E16+E17+E18</f>
        <v>51800000</v>
      </c>
      <c r="F13" s="26">
        <f>F14+F15+F16+F17+F18</f>
        <v>16707000</v>
      </c>
      <c r="G13" s="20">
        <f t="shared" si="2"/>
        <v>-378366.82999999996</v>
      </c>
      <c r="H13" s="26">
        <f>H14+H15+H16+H17+H18</f>
        <v>-293263.05</v>
      </c>
      <c r="I13" s="26">
        <f>I14+I15+I16+I17+I18</f>
        <v>-85103.78</v>
      </c>
      <c r="J13" s="20">
        <f t="shared" si="3"/>
        <v>-0.55230389595223839</v>
      </c>
      <c r="K13" s="20">
        <f t="shared" si="4"/>
        <v>-0.56614488416988407</v>
      </c>
      <c r="L13" s="20">
        <f t="shared" si="5"/>
        <v>-0.50938995630574013</v>
      </c>
      <c r="M13" s="7"/>
    </row>
    <row r="14" spans="1:13" ht="126" x14ac:dyDescent="0.25">
      <c r="A14" s="111" t="s">
        <v>29</v>
      </c>
      <c r="B14" s="24" t="s">
        <v>19</v>
      </c>
      <c r="C14" s="25" t="s">
        <v>30</v>
      </c>
      <c r="D14" s="26">
        <f t="shared" si="1"/>
        <v>67838000</v>
      </c>
      <c r="E14" s="26">
        <v>51165000</v>
      </c>
      <c r="F14" s="26">
        <v>16673000</v>
      </c>
      <c r="G14" s="20">
        <f t="shared" si="2"/>
        <v>-430351.43</v>
      </c>
      <c r="H14" s="26">
        <v>-332125.5</v>
      </c>
      <c r="I14" s="26">
        <v>-98225.93</v>
      </c>
      <c r="J14" s="20">
        <f t="shared" si="3"/>
        <v>-0.63438106960700491</v>
      </c>
      <c r="K14" s="20">
        <f t="shared" si="4"/>
        <v>-0.64912635590735857</v>
      </c>
      <c r="L14" s="20">
        <f t="shared" si="5"/>
        <v>-0.58913170995021891</v>
      </c>
      <c r="M14" s="7"/>
    </row>
    <row r="15" spans="1:13" ht="173.25" x14ac:dyDescent="0.25">
      <c r="A15" s="111" t="s">
        <v>31</v>
      </c>
      <c r="B15" s="24" t="s">
        <v>19</v>
      </c>
      <c r="C15" s="25" t="s">
        <v>32</v>
      </c>
      <c r="D15" s="26">
        <f t="shared" si="1"/>
        <v>59000</v>
      </c>
      <c r="E15" s="26">
        <v>55000</v>
      </c>
      <c r="F15" s="26">
        <v>4000</v>
      </c>
      <c r="G15" s="20">
        <f t="shared" si="2"/>
        <v>-4833.7299999999996</v>
      </c>
      <c r="H15" s="26">
        <v>-3661.92</v>
      </c>
      <c r="I15" s="26">
        <v>-1171.81</v>
      </c>
      <c r="J15" s="20">
        <f t="shared" si="3"/>
        <v>-8.1927627118644057</v>
      </c>
      <c r="K15" s="20">
        <f t="shared" si="4"/>
        <v>-6.6580363636363629</v>
      </c>
      <c r="L15" s="20">
        <f t="shared" si="5"/>
        <v>-29.295249999999999</v>
      </c>
      <c r="M15" s="7"/>
    </row>
    <row r="16" spans="1:13" ht="78.75" x14ac:dyDescent="0.25">
      <c r="A16" s="111" t="s">
        <v>33</v>
      </c>
      <c r="B16" s="24" t="s">
        <v>19</v>
      </c>
      <c r="C16" s="25" t="s">
        <v>34</v>
      </c>
      <c r="D16" s="26">
        <f t="shared" si="1"/>
        <v>70000</v>
      </c>
      <c r="E16" s="26">
        <v>60000</v>
      </c>
      <c r="F16" s="26">
        <v>10000</v>
      </c>
      <c r="G16" s="20">
        <f>H16+I16</f>
        <v>-2866.52</v>
      </c>
      <c r="H16" s="26">
        <v>-2171.61</v>
      </c>
      <c r="I16" s="26">
        <v>-694.91</v>
      </c>
      <c r="J16" s="20">
        <f t="shared" si="3"/>
        <v>-4.0950285714285712</v>
      </c>
      <c r="K16" s="20">
        <f t="shared" si="4"/>
        <v>-3.6193500000000003</v>
      </c>
      <c r="L16" s="20">
        <f t="shared" si="5"/>
        <v>-6.9490999999999996</v>
      </c>
      <c r="M16" s="7"/>
    </row>
    <row r="17" spans="1:13" ht="157.5" x14ac:dyDescent="0.25">
      <c r="A17" s="111" t="s">
        <v>35</v>
      </c>
      <c r="B17" s="24" t="s">
        <v>19</v>
      </c>
      <c r="C17" s="25" t="s">
        <v>36</v>
      </c>
      <c r="D17" s="26">
        <f t="shared" si="1"/>
        <v>20000</v>
      </c>
      <c r="E17" s="26">
        <v>20000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25">
      <c r="A18" s="120" t="s">
        <v>466</v>
      </c>
      <c r="B18" s="24" t="s">
        <v>19</v>
      </c>
      <c r="C18" s="25" t="s">
        <v>459</v>
      </c>
      <c r="D18" s="26">
        <f>E18+F18</f>
        <v>520000</v>
      </c>
      <c r="E18" s="26">
        <v>500000</v>
      </c>
      <c r="F18" s="26">
        <v>20000</v>
      </c>
      <c r="G18" s="20">
        <v>52116.3</v>
      </c>
      <c r="H18" s="26">
        <v>44695.98</v>
      </c>
      <c r="I18" s="26">
        <v>14988.87</v>
      </c>
      <c r="J18" s="20">
        <f t="shared" si="3"/>
        <v>10.022365384615386</v>
      </c>
      <c r="K18" s="20">
        <f t="shared" si="4"/>
        <v>8.9391960000000008</v>
      </c>
      <c r="L18" s="20">
        <f t="shared" si="5"/>
        <v>74.94435</v>
      </c>
      <c r="M18" s="7"/>
    </row>
    <row r="19" spans="1:13" ht="63" x14ac:dyDescent="0.25">
      <c r="A19" s="113" t="s">
        <v>37</v>
      </c>
      <c r="B19" s="47" t="s">
        <v>19</v>
      </c>
      <c r="C19" s="48" t="s">
        <v>38</v>
      </c>
      <c r="D19" s="49">
        <f t="shared" si="1"/>
        <v>2494140</v>
      </c>
      <c r="E19" s="49">
        <f>E20</f>
        <v>0</v>
      </c>
      <c r="F19" s="49">
        <f>F20</f>
        <v>2494140</v>
      </c>
      <c r="G19" s="53">
        <f t="shared" si="2"/>
        <v>317100.58999999997</v>
      </c>
      <c r="H19" s="49">
        <f>H20</f>
        <v>0</v>
      </c>
      <c r="I19" s="49">
        <f>I20</f>
        <v>317100.58999999997</v>
      </c>
      <c r="J19" s="53">
        <f t="shared" si="3"/>
        <v>12.713824805343723</v>
      </c>
      <c r="K19" s="53" t="e">
        <f t="shared" si="4"/>
        <v>#DIV/0!</v>
      </c>
      <c r="L19" s="53">
        <f t="shared" si="5"/>
        <v>12.713824805343723</v>
      </c>
      <c r="M19" s="7"/>
    </row>
    <row r="20" spans="1:13" ht="47.25" x14ac:dyDescent="0.25">
      <c r="A20" s="111" t="s">
        <v>39</v>
      </c>
      <c r="B20" s="24" t="s">
        <v>19</v>
      </c>
      <c r="C20" s="25" t="s">
        <v>40</v>
      </c>
      <c r="D20" s="26">
        <f t="shared" si="1"/>
        <v>2494140</v>
      </c>
      <c r="E20" s="26">
        <f>SUM(E21:E24)</f>
        <v>0</v>
      </c>
      <c r="F20" s="26">
        <f>SUM(F21:F24)</f>
        <v>2494140</v>
      </c>
      <c r="G20" s="20">
        <f t="shared" si="2"/>
        <v>317100.58999999997</v>
      </c>
      <c r="H20" s="26">
        <f>SUM(H21:H24)</f>
        <v>0</v>
      </c>
      <c r="I20" s="26">
        <f>SUM(I21:I24)</f>
        <v>317100.58999999997</v>
      </c>
      <c r="J20" s="20">
        <f t="shared" si="3"/>
        <v>12.713824805343723</v>
      </c>
      <c r="K20" s="20" t="e">
        <f t="shared" si="4"/>
        <v>#DIV/0!</v>
      </c>
      <c r="L20" s="20">
        <f t="shared" si="5"/>
        <v>12.713824805343723</v>
      </c>
      <c r="M20" s="7"/>
    </row>
    <row r="21" spans="1:13" ht="126" x14ac:dyDescent="0.25">
      <c r="A21" s="111" t="s">
        <v>41</v>
      </c>
      <c r="B21" s="24" t="s">
        <v>19</v>
      </c>
      <c r="C21" s="25" t="s">
        <v>42</v>
      </c>
      <c r="D21" s="26">
        <f t="shared" si="1"/>
        <v>1181350</v>
      </c>
      <c r="E21" s="26"/>
      <c r="F21" s="26">
        <v>1181350</v>
      </c>
      <c r="G21" s="20">
        <f t="shared" si="2"/>
        <v>165044.82999999999</v>
      </c>
      <c r="H21" s="26"/>
      <c r="I21" s="26">
        <v>165044.82999999999</v>
      </c>
      <c r="J21" s="20">
        <f t="shared" si="3"/>
        <v>13.970866381681974</v>
      </c>
      <c r="K21" s="20" t="e">
        <f t="shared" si="4"/>
        <v>#DIV/0!</v>
      </c>
      <c r="L21" s="20">
        <f t="shared" si="5"/>
        <v>13.970866381681974</v>
      </c>
      <c r="M21" s="7"/>
    </row>
    <row r="22" spans="1:13" ht="157.5" x14ac:dyDescent="0.25">
      <c r="A22" s="111" t="s">
        <v>43</v>
      </c>
      <c r="B22" s="24" t="s">
        <v>19</v>
      </c>
      <c r="C22" s="25" t="s">
        <v>44</v>
      </c>
      <c r="D22" s="26">
        <f t="shared" si="1"/>
        <v>8230</v>
      </c>
      <c r="E22" s="26"/>
      <c r="F22" s="26">
        <v>8230</v>
      </c>
      <c r="G22" s="20">
        <f t="shared" si="2"/>
        <v>595.66</v>
      </c>
      <c r="H22" s="26"/>
      <c r="I22" s="26">
        <v>595.66</v>
      </c>
      <c r="J22" s="20">
        <f t="shared" si="3"/>
        <v>7.2376670716889429</v>
      </c>
      <c r="K22" s="20" t="e">
        <f t="shared" si="4"/>
        <v>#DIV/0!</v>
      </c>
      <c r="L22" s="20">
        <f t="shared" si="5"/>
        <v>7.2376670716889429</v>
      </c>
      <c r="M22" s="7"/>
    </row>
    <row r="23" spans="1:13" ht="126" x14ac:dyDescent="0.25">
      <c r="A23" s="111" t="s">
        <v>45</v>
      </c>
      <c r="B23" s="24" t="s">
        <v>19</v>
      </c>
      <c r="C23" s="25" t="s">
        <v>46</v>
      </c>
      <c r="D23" s="26">
        <f t="shared" si="1"/>
        <v>1460340</v>
      </c>
      <c r="E23" s="26"/>
      <c r="F23" s="26">
        <v>1460340</v>
      </c>
      <c r="G23" s="20">
        <f t="shared" si="2"/>
        <v>168134.94</v>
      </c>
      <c r="H23" s="26"/>
      <c r="I23" s="26">
        <v>168134.94</v>
      </c>
      <c r="J23" s="20">
        <f t="shared" si="3"/>
        <v>11.513410575619377</v>
      </c>
      <c r="K23" s="20" t="e">
        <f t="shared" si="4"/>
        <v>#DIV/0!</v>
      </c>
      <c r="L23" s="20">
        <f t="shared" si="5"/>
        <v>11.513410575619377</v>
      </c>
      <c r="M23" s="7"/>
    </row>
    <row r="24" spans="1:13" ht="126" x14ac:dyDescent="0.25">
      <c r="A24" s="111" t="s">
        <v>47</v>
      </c>
      <c r="B24" s="24" t="s">
        <v>19</v>
      </c>
      <c r="C24" s="25" t="s">
        <v>48</v>
      </c>
      <c r="D24" s="26">
        <f t="shared" si="1"/>
        <v>-155780</v>
      </c>
      <c r="E24" s="26"/>
      <c r="F24" s="26">
        <v>-155780</v>
      </c>
      <c r="G24" s="20">
        <f t="shared" si="2"/>
        <v>-16674.84</v>
      </c>
      <c r="H24" s="26">
        <v>0</v>
      </c>
      <c r="I24" s="26">
        <v>-16674.84</v>
      </c>
      <c r="J24" s="20">
        <f t="shared" si="3"/>
        <v>10.70409551932212</v>
      </c>
      <c r="K24" s="20" t="e">
        <f t="shared" si="4"/>
        <v>#DIV/0!</v>
      </c>
      <c r="L24" s="20">
        <f t="shared" si="5"/>
        <v>10.70409551932212</v>
      </c>
      <c r="M24" s="7"/>
    </row>
    <row r="25" spans="1:13" ht="31.5" x14ac:dyDescent="0.25">
      <c r="A25" s="113" t="s">
        <v>49</v>
      </c>
      <c r="B25" s="47" t="s">
        <v>19</v>
      </c>
      <c r="C25" s="48" t="s">
        <v>50</v>
      </c>
      <c r="D25" s="49">
        <f t="shared" si="1"/>
        <v>2590000</v>
      </c>
      <c r="E25" s="49">
        <f>E26+E32+E35</f>
        <v>2590000</v>
      </c>
      <c r="F25" s="49">
        <f>F26+F32+F35</f>
        <v>0</v>
      </c>
      <c r="G25" s="53">
        <f t="shared" si="2"/>
        <v>-261492.75</v>
      </c>
      <c r="H25" s="49">
        <f>H26+H32+H35</f>
        <v>-261492.75</v>
      </c>
      <c r="I25" s="49">
        <f>I26+I32+I35</f>
        <v>0</v>
      </c>
      <c r="J25" s="53">
        <f t="shared" si="3"/>
        <v>-10.096245173745173</v>
      </c>
      <c r="K25" s="53">
        <f t="shared" si="4"/>
        <v>-10.096245173745173</v>
      </c>
      <c r="L25" s="53" t="e">
        <f t="shared" si="5"/>
        <v>#DIV/0!</v>
      </c>
      <c r="M25" s="7"/>
    </row>
    <row r="26" spans="1:13" ht="47.25" x14ac:dyDescent="0.25">
      <c r="A26" s="111" t="s">
        <v>310</v>
      </c>
      <c r="B26" s="24" t="s">
        <v>19</v>
      </c>
      <c r="C26" s="25" t="s">
        <v>311</v>
      </c>
      <c r="D26" s="26">
        <f t="shared" si="1"/>
        <v>1915000</v>
      </c>
      <c r="E26" s="26">
        <f>SUM(E27:E31)</f>
        <v>1915000</v>
      </c>
      <c r="F26" s="26">
        <f>SUM(F27:F31)</f>
        <v>0</v>
      </c>
      <c r="G26" s="20">
        <f t="shared" si="2"/>
        <v>-178378.26</v>
      </c>
      <c r="H26" s="26">
        <f>SUM(H27:H31)</f>
        <v>-178378.26</v>
      </c>
      <c r="I26" s="26">
        <v>0</v>
      </c>
      <c r="J26" s="20">
        <f t="shared" si="3"/>
        <v>-9.3147916449086168</v>
      </c>
      <c r="K26" s="20">
        <f t="shared" si="4"/>
        <v>-9.3147916449086168</v>
      </c>
      <c r="L26" s="20" t="e">
        <f t="shared" si="5"/>
        <v>#DIV/0!</v>
      </c>
      <c r="M26" s="7"/>
    </row>
    <row r="27" spans="1:13" ht="63" x14ac:dyDescent="0.25">
      <c r="A27" s="111" t="s">
        <v>305</v>
      </c>
      <c r="B27" s="24" t="s">
        <v>19</v>
      </c>
      <c r="C27" s="25" t="s">
        <v>306</v>
      </c>
      <c r="D27" s="26">
        <f t="shared" si="1"/>
        <v>715000</v>
      </c>
      <c r="E27" s="26">
        <v>715000</v>
      </c>
      <c r="F27" s="26">
        <v>0</v>
      </c>
      <c r="G27" s="20">
        <f t="shared" si="2"/>
        <v>-37942.720000000001</v>
      </c>
      <c r="H27" s="26">
        <v>-37942.720000000001</v>
      </c>
      <c r="I27" s="26">
        <v>0</v>
      </c>
      <c r="J27" s="20">
        <f t="shared" si="3"/>
        <v>-5.3066741258741255</v>
      </c>
      <c r="K27" s="20">
        <f t="shared" si="4"/>
        <v>-5.3066741258741255</v>
      </c>
      <c r="L27" s="20" t="e">
        <f t="shared" si="5"/>
        <v>#DIV/0!</v>
      </c>
      <c r="M27" s="7"/>
    </row>
    <row r="28" spans="1:13" ht="63" x14ac:dyDescent="0.25">
      <c r="A28" s="111" t="s">
        <v>339</v>
      </c>
      <c r="B28" s="24" t="s">
        <v>19</v>
      </c>
      <c r="C28" s="25" t="s">
        <v>340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.75" x14ac:dyDescent="0.25">
      <c r="A29" s="111" t="s">
        <v>307</v>
      </c>
      <c r="B29" s="24" t="s">
        <v>19</v>
      </c>
      <c r="C29" s="25" t="s">
        <v>341</v>
      </c>
      <c r="D29" s="26">
        <f t="shared" si="1"/>
        <v>1200000</v>
      </c>
      <c r="E29" s="26">
        <v>1200000</v>
      </c>
      <c r="F29" s="26">
        <v>0</v>
      </c>
      <c r="G29" s="20">
        <f t="shared" si="2"/>
        <v>-140435.54</v>
      </c>
      <c r="H29" s="26">
        <v>-140435.54</v>
      </c>
      <c r="I29" s="26">
        <v>0</v>
      </c>
      <c r="J29" s="20">
        <f t="shared" si="3"/>
        <v>-11.702961666666667</v>
      </c>
      <c r="K29" s="20">
        <f t="shared" si="4"/>
        <v>-11.702961666666667</v>
      </c>
      <c r="L29" s="20" t="e">
        <f t="shared" si="5"/>
        <v>#DIV/0!</v>
      </c>
      <c r="M29" s="7"/>
    </row>
    <row r="30" spans="1:13" ht="78.75" x14ac:dyDescent="0.25">
      <c r="A30" s="111" t="s">
        <v>333</v>
      </c>
      <c r="B30" s="24" t="s">
        <v>19</v>
      </c>
      <c r="C30" s="25" t="s">
        <v>334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5" x14ac:dyDescent="0.25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5" x14ac:dyDescent="0.25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-107819.29</v>
      </c>
      <c r="H32" s="26">
        <f>H33+H34</f>
        <v>-107819.29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5" x14ac:dyDescent="0.25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-107819.29</v>
      </c>
      <c r="H33" s="26">
        <v>-107819.29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75" x14ac:dyDescent="0.25">
      <c r="A34" s="121" t="s">
        <v>468</v>
      </c>
      <c r="B34" s="24" t="s">
        <v>19</v>
      </c>
      <c r="C34" s="25" t="s">
        <v>467</v>
      </c>
      <c r="D34" s="26">
        <f t="shared" si="1"/>
        <v>0</v>
      </c>
      <c r="E34" s="26"/>
      <c r="F34" s="26"/>
      <c r="G34" s="20">
        <f t="shared" si="2"/>
        <v>0</v>
      </c>
      <c r="H34" s="26"/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25">
      <c r="A35" s="111" t="s">
        <v>480</v>
      </c>
      <c r="B35" s="24" t="s">
        <v>19</v>
      </c>
      <c r="C35" s="25" t="s">
        <v>347</v>
      </c>
      <c r="D35" s="26">
        <f t="shared" si="1"/>
        <v>675000</v>
      </c>
      <c r="E35" s="26">
        <f>E36</f>
        <v>675000</v>
      </c>
      <c r="F35" s="26">
        <f>F36</f>
        <v>0</v>
      </c>
      <c r="G35" s="20">
        <f t="shared" si="2"/>
        <v>24704.799999999999</v>
      </c>
      <c r="H35" s="26">
        <f>H36</f>
        <v>24704.799999999999</v>
      </c>
      <c r="I35" s="26">
        <f>I36</f>
        <v>0</v>
      </c>
      <c r="J35" s="20"/>
      <c r="K35" s="20"/>
      <c r="L35" s="20"/>
      <c r="M35" s="7"/>
    </row>
    <row r="36" spans="1:13" ht="67.5" customHeight="1" x14ac:dyDescent="0.25">
      <c r="A36" s="111" t="s">
        <v>481</v>
      </c>
      <c r="B36" s="24" t="s">
        <v>19</v>
      </c>
      <c r="C36" s="25" t="s">
        <v>346</v>
      </c>
      <c r="D36" s="26">
        <f>E36+F36</f>
        <v>675000</v>
      </c>
      <c r="E36" s="26">
        <v>675000</v>
      </c>
      <c r="F36" s="26"/>
      <c r="G36" s="20">
        <f>H36+I36</f>
        <v>24704.799999999999</v>
      </c>
      <c r="H36" s="26">
        <v>24704.799999999999</v>
      </c>
      <c r="I36" s="26"/>
      <c r="J36" s="20">
        <f t="shared" si="3"/>
        <v>3.6599703703703703</v>
      </c>
      <c r="K36" s="20"/>
      <c r="L36" s="20"/>
      <c r="M36" s="7"/>
    </row>
    <row r="37" spans="1:13" ht="15.75" x14ac:dyDescent="0.25">
      <c r="A37" s="112" t="s">
        <v>54</v>
      </c>
      <c r="B37" s="47" t="s">
        <v>19</v>
      </c>
      <c r="C37" s="48" t="s">
        <v>55</v>
      </c>
      <c r="D37" s="49">
        <f t="shared" si="1"/>
        <v>1110000</v>
      </c>
      <c r="E37" s="49">
        <f>E38+E41</f>
        <v>0</v>
      </c>
      <c r="F37" s="49">
        <f>F38+F41</f>
        <v>1110000</v>
      </c>
      <c r="G37" s="53">
        <f t="shared" si="2"/>
        <v>-259616.33</v>
      </c>
      <c r="H37" s="49">
        <f>H38+H41</f>
        <v>-479.86</v>
      </c>
      <c r="I37" s="49">
        <f>I38+I41</f>
        <v>-259136.47</v>
      </c>
      <c r="J37" s="53">
        <f t="shared" si="3"/>
        <v>-23.388858558558557</v>
      </c>
      <c r="K37" s="53" t="e">
        <f t="shared" si="4"/>
        <v>#DIV/0!</v>
      </c>
      <c r="L37" s="53">
        <f t="shared" si="5"/>
        <v>-23.345627927927929</v>
      </c>
      <c r="M37" s="7"/>
    </row>
    <row r="38" spans="1:13" ht="15.75" x14ac:dyDescent="0.25">
      <c r="A38" s="114" t="s">
        <v>56</v>
      </c>
      <c r="B38" s="24" t="s">
        <v>19</v>
      </c>
      <c r="C38" s="25" t="s">
        <v>57</v>
      </c>
      <c r="D38" s="26">
        <f t="shared" si="1"/>
        <v>601000</v>
      </c>
      <c r="E38" s="26">
        <f>E40+E39</f>
        <v>0</v>
      </c>
      <c r="F38" s="26">
        <f>F40</f>
        <v>601000</v>
      </c>
      <c r="G38" s="53">
        <f t="shared" si="2"/>
        <v>-285171.88</v>
      </c>
      <c r="H38" s="26">
        <f>H40+H39</f>
        <v>0</v>
      </c>
      <c r="I38" s="26">
        <f>I40</f>
        <v>-285171.88</v>
      </c>
      <c r="J38" s="20">
        <f t="shared" si="3"/>
        <v>-47.449564059900169</v>
      </c>
      <c r="K38" s="20" t="e">
        <f t="shared" si="4"/>
        <v>#DIV/0!</v>
      </c>
      <c r="L38" s="20">
        <f t="shared" si="5"/>
        <v>-47.449564059900169</v>
      </c>
      <c r="M38" s="7"/>
    </row>
    <row r="39" spans="1:13" ht="78.75" x14ac:dyDescent="0.25">
      <c r="A39" s="114" t="s">
        <v>445</v>
      </c>
      <c r="B39" s="24"/>
      <c r="C39" s="25" t="s">
        <v>443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.75" x14ac:dyDescent="0.25">
      <c r="A40" s="114" t="s">
        <v>58</v>
      </c>
      <c r="B40" s="24" t="s">
        <v>19</v>
      </c>
      <c r="C40" s="25" t="s">
        <v>444</v>
      </c>
      <c r="D40" s="26">
        <f t="shared" si="1"/>
        <v>601000</v>
      </c>
      <c r="E40" s="26"/>
      <c r="F40" s="26">
        <v>601000</v>
      </c>
      <c r="G40" s="20">
        <f t="shared" si="2"/>
        <v>-285171.88</v>
      </c>
      <c r="H40" s="26"/>
      <c r="I40" s="26">
        <v>-285171.88</v>
      </c>
      <c r="J40" s="20">
        <f t="shared" si="3"/>
        <v>-47.449564059900169</v>
      </c>
      <c r="K40" s="20" t="e">
        <f t="shared" si="4"/>
        <v>#DIV/0!</v>
      </c>
      <c r="L40" s="20">
        <f t="shared" si="5"/>
        <v>-47.449564059900169</v>
      </c>
      <c r="M40" s="7"/>
    </row>
    <row r="41" spans="1:13" ht="15.75" x14ac:dyDescent="0.25">
      <c r="A41" s="114" t="s">
        <v>59</v>
      </c>
      <c r="B41" s="24" t="s">
        <v>19</v>
      </c>
      <c r="C41" s="25" t="s">
        <v>60</v>
      </c>
      <c r="D41" s="26">
        <f t="shared" si="1"/>
        <v>509000</v>
      </c>
      <c r="E41" s="26">
        <f>E42+E43+E44</f>
        <v>0</v>
      </c>
      <c r="F41" s="26">
        <f>F42+F44</f>
        <v>509000</v>
      </c>
      <c r="G41" s="20">
        <f t="shared" si="2"/>
        <v>25555.55</v>
      </c>
      <c r="H41" s="26">
        <f>H42+H43+H44</f>
        <v>-479.86</v>
      </c>
      <c r="I41" s="26">
        <f>I42+I44+I43</f>
        <v>26035.41</v>
      </c>
      <c r="J41" s="20">
        <f t="shared" si="3"/>
        <v>5.0207367387033397</v>
      </c>
      <c r="K41" s="20" t="e">
        <f t="shared" si="4"/>
        <v>#DIV/0!</v>
      </c>
      <c r="L41" s="20">
        <f t="shared" si="5"/>
        <v>5.1150117878192534</v>
      </c>
      <c r="M41" s="7"/>
    </row>
    <row r="42" spans="1:13" ht="63" x14ac:dyDescent="0.25">
      <c r="A42" s="114" t="s">
        <v>61</v>
      </c>
      <c r="B42" s="24" t="s">
        <v>19</v>
      </c>
      <c r="C42" s="25" t="s">
        <v>469</v>
      </c>
      <c r="D42" s="26">
        <f t="shared" si="1"/>
        <v>401000</v>
      </c>
      <c r="E42" s="26"/>
      <c r="F42" s="26">
        <v>401000</v>
      </c>
      <c r="G42" s="20">
        <f t="shared" si="2"/>
        <v>2823</v>
      </c>
      <c r="H42" s="26"/>
      <c r="I42" s="26">
        <v>2823</v>
      </c>
      <c r="J42" s="20">
        <f t="shared" si="3"/>
        <v>0.70399002493765583</v>
      </c>
      <c r="K42" s="20" t="e">
        <f t="shared" si="4"/>
        <v>#DIV/0!</v>
      </c>
      <c r="L42" s="20">
        <f t="shared" si="5"/>
        <v>0.70399002493765583</v>
      </c>
      <c r="M42" s="7"/>
    </row>
    <row r="43" spans="1:13" ht="63.75" customHeight="1" x14ac:dyDescent="0.25">
      <c r="A43" s="114" t="s">
        <v>457</v>
      </c>
      <c r="B43" s="24" t="s">
        <v>19</v>
      </c>
      <c r="C43" s="25" t="s">
        <v>454</v>
      </c>
      <c r="D43" s="26">
        <f t="shared" si="1"/>
        <v>0</v>
      </c>
      <c r="E43" s="26"/>
      <c r="F43" s="26"/>
      <c r="G43" s="20">
        <f t="shared" si="2"/>
        <v>0</v>
      </c>
      <c r="H43" s="26"/>
      <c r="I43" s="26"/>
      <c r="J43" s="20" t="e">
        <f t="shared" si="3"/>
        <v>#DIV/0!</v>
      </c>
      <c r="K43" s="20"/>
      <c r="L43" s="20"/>
      <c r="M43" s="7"/>
    </row>
    <row r="44" spans="1:13" ht="63" x14ac:dyDescent="0.25">
      <c r="A44" s="114" t="s">
        <v>62</v>
      </c>
      <c r="B44" s="24" t="s">
        <v>19</v>
      </c>
      <c r="C44" s="25" t="s">
        <v>336</v>
      </c>
      <c r="D44" s="26">
        <f t="shared" si="1"/>
        <v>108000</v>
      </c>
      <c r="E44" s="26"/>
      <c r="F44" s="26">
        <v>108000</v>
      </c>
      <c r="G44" s="20">
        <f t="shared" si="2"/>
        <v>22732.55</v>
      </c>
      <c r="H44" s="26">
        <v>-479.86</v>
      </c>
      <c r="I44" s="26">
        <v>23212.41</v>
      </c>
      <c r="J44" s="20">
        <f t="shared" si="3"/>
        <v>21.048657407407408</v>
      </c>
      <c r="K44" s="20" t="e">
        <f t="shared" si="4"/>
        <v>#DIV/0!</v>
      </c>
      <c r="L44" s="20">
        <f t="shared" si="5"/>
        <v>21.492972222222225</v>
      </c>
      <c r="M44" s="7"/>
    </row>
    <row r="45" spans="1:13" ht="15.75" x14ac:dyDescent="0.25">
      <c r="A45" s="115" t="s">
        <v>63</v>
      </c>
      <c r="B45" s="47" t="s">
        <v>19</v>
      </c>
      <c r="C45" s="48" t="s">
        <v>64</v>
      </c>
      <c r="D45" s="49">
        <f t="shared" si="1"/>
        <v>458000</v>
      </c>
      <c r="E45" s="49">
        <f>E46+E48</f>
        <v>458000</v>
      </c>
      <c r="F45" s="49">
        <f>F46+F48</f>
        <v>0</v>
      </c>
      <c r="G45" s="53">
        <f t="shared" si="2"/>
        <v>56661.440000000002</v>
      </c>
      <c r="H45" s="49">
        <f>H46+H48</f>
        <v>56661.440000000002</v>
      </c>
      <c r="I45" s="49">
        <f>I46+I48</f>
        <v>0</v>
      </c>
      <c r="J45" s="53">
        <f t="shared" si="3"/>
        <v>12.37149344978166</v>
      </c>
      <c r="K45" s="53">
        <f t="shared" si="4"/>
        <v>12.37149344978166</v>
      </c>
      <c r="L45" s="53" t="e">
        <f t="shared" si="5"/>
        <v>#DIV/0!</v>
      </c>
      <c r="M45" s="7"/>
    </row>
    <row r="46" spans="1:13" ht="47.25" x14ac:dyDescent="0.25">
      <c r="A46" s="114" t="s">
        <v>65</v>
      </c>
      <c r="B46" s="24" t="s">
        <v>19</v>
      </c>
      <c r="C46" s="25" t="s">
        <v>66</v>
      </c>
      <c r="D46" s="26">
        <f t="shared" si="1"/>
        <v>458000</v>
      </c>
      <c r="E46" s="26">
        <f>E47</f>
        <v>458000</v>
      </c>
      <c r="F46" s="26">
        <f>F47</f>
        <v>0</v>
      </c>
      <c r="G46" s="20">
        <f t="shared" si="2"/>
        <v>56661.440000000002</v>
      </c>
      <c r="H46" s="26">
        <f>H47</f>
        <v>56661.440000000002</v>
      </c>
      <c r="I46" s="26">
        <f>I47</f>
        <v>0</v>
      </c>
      <c r="J46" s="20">
        <f t="shared" si="3"/>
        <v>12.37149344978166</v>
      </c>
      <c r="K46" s="20">
        <f t="shared" si="4"/>
        <v>12.37149344978166</v>
      </c>
      <c r="L46" s="20" t="e">
        <f t="shared" si="5"/>
        <v>#DIV/0!</v>
      </c>
      <c r="M46" s="7"/>
    </row>
    <row r="47" spans="1:13" ht="78.75" x14ac:dyDescent="0.25">
      <c r="A47" s="114" t="s">
        <v>67</v>
      </c>
      <c r="B47" s="24" t="s">
        <v>19</v>
      </c>
      <c r="C47" s="25" t="s">
        <v>68</v>
      </c>
      <c r="D47" s="26">
        <f t="shared" si="1"/>
        <v>458000</v>
      </c>
      <c r="E47" s="26">
        <v>458000</v>
      </c>
      <c r="F47" s="26"/>
      <c r="G47" s="20">
        <f t="shared" si="2"/>
        <v>56661.440000000002</v>
      </c>
      <c r="H47" s="26">
        <v>56661.440000000002</v>
      </c>
      <c r="I47" s="26"/>
      <c r="J47" s="20">
        <f t="shared" si="3"/>
        <v>12.37149344978166</v>
      </c>
      <c r="K47" s="20">
        <f t="shared" si="4"/>
        <v>12.37149344978166</v>
      </c>
      <c r="L47" s="20" t="e">
        <f t="shared" si="5"/>
        <v>#DIV/0!</v>
      </c>
      <c r="M47" s="7"/>
    </row>
    <row r="48" spans="1:13" ht="63" x14ac:dyDescent="0.25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10.25" x14ac:dyDescent="0.25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6" x14ac:dyDescent="0.25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.75" x14ac:dyDescent="0.25">
      <c r="A51" s="115" t="s">
        <v>75</v>
      </c>
      <c r="B51" s="47" t="s">
        <v>19</v>
      </c>
      <c r="C51" s="48" t="s">
        <v>76</v>
      </c>
      <c r="D51" s="49">
        <f t="shared" si="1"/>
        <v>3846400</v>
      </c>
      <c r="E51" s="49">
        <f t="shared" ref="E51:I51" si="9">E52</f>
        <v>2694600</v>
      </c>
      <c r="F51" s="49">
        <f t="shared" si="9"/>
        <v>1151800</v>
      </c>
      <c r="G51" s="53">
        <f t="shared" si="2"/>
        <v>164215.74</v>
      </c>
      <c r="H51" s="49">
        <f t="shared" si="9"/>
        <v>102760.91</v>
      </c>
      <c r="I51" s="49">
        <f t="shared" si="9"/>
        <v>61454.83</v>
      </c>
      <c r="J51" s="53">
        <f t="shared" si="6"/>
        <v>4.26933600249584</v>
      </c>
      <c r="K51" s="53">
        <f t="shared" si="7"/>
        <v>3.813586803236102</v>
      </c>
      <c r="L51" s="53">
        <f t="shared" si="8"/>
        <v>5.3355469699600633</v>
      </c>
      <c r="M51" s="7"/>
    </row>
    <row r="52" spans="1:13" ht="141.75" x14ac:dyDescent="0.25">
      <c r="A52" s="114" t="s">
        <v>77</v>
      </c>
      <c r="B52" s="24" t="s">
        <v>19</v>
      </c>
      <c r="C52" s="25" t="s">
        <v>78</v>
      </c>
      <c r="D52" s="26">
        <f t="shared" si="1"/>
        <v>3846400</v>
      </c>
      <c r="E52" s="26">
        <f>E53+E57</f>
        <v>2694600</v>
      </c>
      <c r="F52" s="26">
        <f>F53+F57+F56</f>
        <v>1151800</v>
      </c>
      <c r="G52" s="20">
        <f>H52+I52</f>
        <v>164215.74</v>
      </c>
      <c r="H52" s="26">
        <f>H53+H57+H60</f>
        <v>102760.91</v>
      </c>
      <c r="I52" s="26">
        <f>I53+I57+I56</f>
        <v>61454.83</v>
      </c>
      <c r="J52" s="20">
        <f t="shared" si="6"/>
        <v>4.26933600249584</v>
      </c>
      <c r="K52" s="20">
        <f t="shared" si="7"/>
        <v>3.813586803236102</v>
      </c>
      <c r="L52" s="20">
        <f t="shared" si="8"/>
        <v>5.3355469699600633</v>
      </c>
      <c r="M52" s="7"/>
    </row>
    <row r="53" spans="1:13" ht="110.25" x14ac:dyDescent="0.25">
      <c r="A53" s="114" t="s">
        <v>79</v>
      </c>
      <c r="B53" s="24" t="s">
        <v>19</v>
      </c>
      <c r="C53" s="25" t="s">
        <v>80</v>
      </c>
      <c r="D53" s="26">
        <f t="shared" si="1"/>
        <v>1046000</v>
      </c>
      <c r="E53" s="26">
        <f t="shared" ref="E53:F53" si="10">SUM(E54:E55)</f>
        <v>705000</v>
      </c>
      <c r="F53" s="26">
        <f t="shared" si="10"/>
        <v>341000</v>
      </c>
      <c r="G53" s="20">
        <f t="shared" ref="G53:G59" si="11">H53+I53</f>
        <v>24888.190000000002</v>
      </c>
      <c r="H53" s="26">
        <f>SUM(H54:H55)</f>
        <v>12444.11</v>
      </c>
      <c r="I53" s="26">
        <f>I55</f>
        <v>12444.08</v>
      </c>
      <c r="J53" s="20">
        <f t="shared" si="6"/>
        <v>2.379368068833652</v>
      </c>
      <c r="K53" s="20">
        <f t="shared" si="7"/>
        <v>1.7651219858156029</v>
      </c>
      <c r="L53" s="20">
        <f t="shared" si="8"/>
        <v>3.649290322580645</v>
      </c>
      <c r="M53" s="7"/>
    </row>
    <row r="54" spans="1:13" ht="141.75" x14ac:dyDescent="0.25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0</v>
      </c>
      <c r="H54" s="26"/>
      <c r="I54" s="26"/>
      <c r="J54" s="20">
        <f t="shared" si="6"/>
        <v>0</v>
      </c>
      <c r="K54" s="20">
        <f t="shared" si="7"/>
        <v>0</v>
      </c>
      <c r="L54" s="20" t="e">
        <f t="shared" si="8"/>
        <v>#DIV/0!</v>
      </c>
      <c r="M54" s="7"/>
    </row>
    <row r="55" spans="1:13" ht="126" x14ac:dyDescent="0.25">
      <c r="A55" s="114" t="s">
        <v>83</v>
      </c>
      <c r="B55" s="24" t="s">
        <v>19</v>
      </c>
      <c r="C55" s="25" t="s">
        <v>84</v>
      </c>
      <c r="D55" s="26">
        <f t="shared" si="1"/>
        <v>497000</v>
      </c>
      <c r="E55" s="26">
        <v>156000</v>
      </c>
      <c r="F55" s="26">
        <v>341000</v>
      </c>
      <c r="G55" s="20">
        <f t="shared" si="11"/>
        <v>24888.190000000002</v>
      </c>
      <c r="H55" s="26">
        <v>12444.11</v>
      </c>
      <c r="I55" s="26">
        <v>12444.08</v>
      </c>
      <c r="J55" s="20">
        <f t="shared" si="6"/>
        <v>5.0076841046277671</v>
      </c>
      <c r="K55" s="20">
        <f t="shared" si="7"/>
        <v>7.9769935897435902</v>
      </c>
      <c r="L55" s="20">
        <f t="shared" si="8"/>
        <v>3.649290322580645</v>
      </c>
      <c r="M55" s="7"/>
    </row>
    <row r="56" spans="1:13" ht="93.75" customHeight="1" x14ac:dyDescent="0.25">
      <c r="A56" s="116" t="s">
        <v>483</v>
      </c>
      <c r="B56" s="24" t="s">
        <v>19</v>
      </c>
      <c r="C56" s="25" t="s">
        <v>449</v>
      </c>
      <c r="D56" s="26">
        <f>E56+F56</f>
        <v>0</v>
      </c>
      <c r="E56" s="26"/>
      <c r="F56" s="26"/>
      <c r="G56" s="20"/>
      <c r="H56" s="26"/>
      <c r="I56" s="26"/>
      <c r="J56" s="26"/>
      <c r="K56" s="20"/>
      <c r="L56" s="20"/>
      <c r="M56" s="7"/>
    </row>
    <row r="57" spans="1:13" ht="141.75" x14ac:dyDescent="0.25">
      <c r="A57" s="114" t="s">
        <v>85</v>
      </c>
      <c r="B57" s="24" t="s">
        <v>19</v>
      </c>
      <c r="C57" s="25" t="s">
        <v>86</v>
      </c>
      <c r="D57" s="26">
        <f t="shared" si="1"/>
        <v>2800400</v>
      </c>
      <c r="E57" s="26">
        <f>E58+E59</f>
        <v>1989600</v>
      </c>
      <c r="F57" s="26">
        <f>F58+F59</f>
        <v>810800</v>
      </c>
      <c r="G57" s="20">
        <f t="shared" si="11"/>
        <v>139327.54999999999</v>
      </c>
      <c r="H57" s="26">
        <f t="shared" ref="H57" si="12">SUM(H58:H59)</f>
        <v>90316.800000000003</v>
      </c>
      <c r="I57" s="26">
        <f>I59</f>
        <v>49010.75</v>
      </c>
      <c r="J57" s="26">
        <f>J58+J59</f>
        <v>17.183960286137147</v>
      </c>
      <c r="K57" s="20">
        <f t="shared" si="7"/>
        <v>4.5394451145958987</v>
      </c>
      <c r="L57" s="20">
        <f t="shared" si="8"/>
        <v>6.0447397631968425</v>
      </c>
      <c r="M57" s="7"/>
    </row>
    <row r="58" spans="1:13" ht="110.25" x14ac:dyDescent="0.25">
      <c r="A58" s="114" t="s">
        <v>87</v>
      </c>
      <c r="B58" s="24" t="s">
        <v>19</v>
      </c>
      <c r="C58" s="25" t="s">
        <v>88</v>
      </c>
      <c r="D58" s="26">
        <f t="shared" si="1"/>
        <v>1989600</v>
      </c>
      <c r="E58" s="26">
        <v>1989600</v>
      </c>
      <c r="F58" s="26"/>
      <c r="G58" s="20">
        <f t="shared" si="11"/>
        <v>0</v>
      </c>
      <c r="H58" s="26"/>
      <c r="I58" s="26"/>
      <c r="J58" s="20">
        <f t="shared" si="6"/>
        <v>0</v>
      </c>
      <c r="K58" s="20">
        <f t="shared" si="7"/>
        <v>0</v>
      </c>
      <c r="L58" s="20" t="e">
        <f t="shared" si="8"/>
        <v>#DIV/0!</v>
      </c>
      <c r="M58" s="7"/>
    </row>
    <row r="59" spans="1:13" ht="110.25" x14ac:dyDescent="0.25">
      <c r="A59" s="114" t="s">
        <v>89</v>
      </c>
      <c r="B59" s="24" t="s">
        <v>19</v>
      </c>
      <c r="C59" s="25" t="s">
        <v>432</v>
      </c>
      <c r="D59" s="26">
        <f t="shared" si="1"/>
        <v>810800</v>
      </c>
      <c r="E59" s="26"/>
      <c r="F59" s="26">
        <v>810800</v>
      </c>
      <c r="G59" s="20">
        <f t="shared" si="11"/>
        <v>139327.54999999999</v>
      </c>
      <c r="H59" s="26">
        <v>90316.800000000003</v>
      </c>
      <c r="I59" s="26">
        <v>49010.75</v>
      </c>
      <c r="J59" s="20">
        <f t="shared" si="6"/>
        <v>17.183960286137147</v>
      </c>
      <c r="K59" s="20" t="e">
        <f t="shared" si="7"/>
        <v>#DIV/0!</v>
      </c>
      <c r="L59" s="20">
        <f t="shared" si="8"/>
        <v>6.0447397631968425</v>
      </c>
      <c r="M59" s="7"/>
    </row>
    <row r="60" spans="1:13" ht="313.5" customHeight="1" x14ac:dyDescent="0.25">
      <c r="A60" s="114" t="s">
        <v>440</v>
      </c>
      <c r="B60" s="24" t="s">
        <v>19</v>
      </c>
      <c r="C60" s="25" t="s">
        <v>439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5" x14ac:dyDescent="0.25">
      <c r="A61" s="115" t="s">
        <v>90</v>
      </c>
      <c r="B61" s="47" t="s">
        <v>19</v>
      </c>
      <c r="C61" s="48" t="s">
        <v>91</v>
      </c>
      <c r="D61" s="49">
        <f t="shared" si="1"/>
        <v>170000</v>
      </c>
      <c r="E61" s="49">
        <f>E62</f>
        <v>170000</v>
      </c>
      <c r="F61" s="49">
        <f>F62</f>
        <v>0</v>
      </c>
      <c r="G61" s="53">
        <f t="shared" si="2"/>
        <v>82050.13</v>
      </c>
      <c r="H61" s="49">
        <f>H62</f>
        <v>82050.13</v>
      </c>
      <c r="I61" s="49">
        <f>I62</f>
        <v>0</v>
      </c>
      <c r="J61" s="53">
        <f t="shared" si="6"/>
        <v>48.264782352941175</v>
      </c>
      <c r="K61" s="53">
        <f t="shared" si="7"/>
        <v>48.264782352941175</v>
      </c>
      <c r="L61" s="53" t="e">
        <f t="shared" si="8"/>
        <v>#DIV/0!</v>
      </c>
      <c r="M61" s="7"/>
    </row>
    <row r="62" spans="1:13" ht="31.5" x14ac:dyDescent="0.25">
      <c r="A62" s="114" t="s">
        <v>92</v>
      </c>
      <c r="B62" s="24" t="s">
        <v>19</v>
      </c>
      <c r="C62" s="25" t="s">
        <v>93</v>
      </c>
      <c r="D62" s="26">
        <f t="shared" si="1"/>
        <v>170000</v>
      </c>
      <c r="E62" s="26">
        <f>SUM(E63:E66)</f>
        <v>170000</v>
      </c>
      <c r="F62" s="26">
        <f>SUM(F63:F66)</f>
        <v>0</v>
      </c>
      <c r="G62" s="20">
        <f t="shared" si="2"/>
        <v>82050.13</v>
      </c>
      <c r="H62" s="26">
        <f>SUM(H63:H66)</f>
        <v>82050.13</v>
      </c>
      <c r="I62" s="26">
        <f>SUM(I63:I66)</f>
        <v>0</v>
      </c>
      <c r="J62" s="20">
        <f t="shared" si="6"/>
        <v>48.264782352941175</v>
      </c>
      <c r="K62" s="20">
        <f t="shared" si="7"/>
        <v>48.264782352941175</v>
      </c>
      <c r="L62" s="20" t="e">
        <f t="shared" si="8"/>
        <v>#DIV/0!</v>
      </c>
      <c r="M62" s="7"/>
    </row>
    <row r="63" spans="1:13" ht="47.25" x14ac:dyDescent="0.25">
      <c r="A63" s="114" t="s">
        <v>94</v>
      </c>
      <c r="B63" s="24" t="s">
        <v>19</v>
      </c>
      <c r="C63" s="25" t="s">
        <v>95</v>
      </c>
      <c r="D63" s="26">
        <f t="shared" si="1"/>
        <v>130000</v>
      </c>
      <c r="E63" s="26">
        <v>130000</v>
      </c>
      <c r="F63" s="26"/>
      <c r="G63" s="20">
        <f t="shared" si="2"/>
        <v>47566.34</v>
      </c>
      <c r="H63" s="26">
        <v>47566.34</v>
      </c>
      <c r="I63" s="26"/>
      <c r="J63" s="20">
        <f t="shared" si="6"/>
        <v>36.589492307692304</v>
      </c>
      <c r="K63" s="20">
        <f t="shared" si="7"/>
        <v>36.589492307692304</v>
      </c>
      <c r="L63" s="20" t="e">
        <f t="shared" si="8"/>
        <v>#DIV/0!</v>
      </c>
      <c r="M63" s="7"/>
    </row>
    <row r="64" spans="1:13" ht="47.25" x14ac:dyDescent="0.25">
      <c r="A64" s="114" t="s">
        <v>96</v>
      </c>
      <c r="B64" s="24" t="s">
        <v>19</v>
      </c>
      <c r="C64" s="25" t="s">
        <v>446</v>
      </c>
      <c r="D64" s="26">
        <f t="shared" si="1"/>
        <v>36000</v>
      </c>
      <c r="E64" s="26">
        <v>36000</v>
      </c>
      <c r="F64" s="26"/>
      <c r="G64" s="49">
        <f>H64</f>
        <v>0</v>
      </c>
      <c r="H64" s="26"/>
      <c r="I64" s="26"/>
      <c r="J64" s="20">
        <f t="shared" si="6"/>
        <v>0</v>
      </c>
      <c r="K64" s="20">
        <f t="shared" si="7"/>
        <v>0</v>
      </c>
      <c r="L64" s="20" t="e">
        <f t="shared" si="8"/>
        <v>#DIV/0!</v>
      </c>
      <c r="M64" s="7"/>
    </row>
    <row r="65" spans="1:13" ht="31.5" x14ac:dyDescent="0.25">
      <c r="A65" s="114" t="s">
        <v>97</v>
      </c>
      <c r="B65" s="24" t="s">
        <v>19</v>
      </c>
      <c r="C65" s="25" t="s">
        <v>98</v>
      </c>
      <c r="D65" s="26">
        <f t="shared" si="1"/>
        <v>3000</v>
      </c>
      <c r="E65" s="26">
        <v>3000</v>
      </c>
      <c r="F65" s="26"/>
      <c r="G65" s="20">
        <f t="shared" si="2"/>
        <v>369.01</v>
      </c>
      <c r="H65" s="26">
        <v>369.01</v>
      </c>
      <c r="I65" s="26"/>
      <c r="J65" s="20">
        <f t="shared" si="6"/>
        <v>12.300333333333333</v>
      </c>
      <c r="K65" s="20">
        <f t="shared" si="7"/>
        <v>12.300333333333333</v>
      </c>
      <c r="L65" s="20" t="e">
        <f t="shared" si="8"/>
        <v>#DIV/0!</v>
      </c>
      <c r="M65" s="7"/>
    </row>
    <row r="66" spans="1:13" ht="31.5" x14ac:dyDescent="0.25">
      <c r="A66" s="114" t="s">
        <v>99</v>
      </c>
      <c r="B66" s="24" t="s">
        <v>19</v>
      </c>
      <c r="C66" s="25" t="s">
        <v>450</v>
      </c>
      <c r="D66" s="26">
        <f t="shared" si="1"/>
        <v>1000</v>
      </c>
      <c r="E66" s="26">
        <v>1000</v>
      </c>
      <c r="F66" s="26"/>
      <c r="G66" s="20">
        <f t="shared" si="2"/>
        <v>34114.78</v>
      </c>
      <c r="H66" s="26">
        <v>34114.78</v>
      </c>
      <c r="I66" s="26"/>
      <c r="J66" s="20">
        <f t="shared" si="6"/>
        <v>3411.4779999999996</v>
      </c>
      <c r="K66" s="20">
        <f t="shared" si="7"/>
        <v>3411.4779999999996</v>
      </c>
      <c r="L66" s="20" t="e">
        <f t="shared" si="8"/>
        <v>#DIV/0!</v>
      </c>
      <c r="M66" s="7"/>
    </row>
    <row r="67" spans="1:13" ht="63" x14ac:dyDescent="0.25">
      <c r="A67" s="115" t="s">
        <v>100</v>
      </c>
      <c r="B67" s="47" t="s">
        <v>19</v>
      </c>
      <c r="C67" s="48" t="s">
        <v>101</v>
      </c>
      <c r="D67" s="49">
        <f t="shared" si="1"/>
        <v>13094400</v>
      </c>
      <c r="E67" s="49">
        <f>E68+E72+E71</f>
        <v>13094400</v>
      </c>
      <c r="F67" s="49">
        <f>F73</f>
        <v>0</v>
      </c>
      <c r="G67" s="53">
        <f t="shared" si="2"/>
        <v>1159668.94</v>
      </c>
      <c r="H67" s="49">
        <f>H68+H72+H71</f>
        <v>1159668.94</v>
      </c>
      <c r="I67" s="49">
        <f>I73</f>
        <v>0</v>
      </c>
      <c r="J67" s="53">
        <f t="shared" si="6"/>
        <v>8.8562205217497549</v>
      </c>
      <c r="K67" s="53">
        <f t="shared" si="7"/>
        <v>8.8562205217497549</v>
      </c>
      <c r="L67" s="53" t="e">
        <f t="shared" si="8"/>
        <v>#DIV/0!</v>
      </c>
      <c r="M67" s="7"/>
    </row>
    <row r="68" spans="1:13" ht="31.5" x14ac:dyDescent="0.25">
      <c r="A68" s="114" t="s">
        <v>102</v>
      </c>
      <c r="B68" s="24" t="s">
        <v>19</v>
      </c>
      <c r="C68" s="25" t="s">
        <v>103</v>
      </c>
      <c r="D68" s="26">
        <f t="shared" si="1"/>
        <v>13093400</v>
      </c>
      <c r="E68" s="26">
        <f t="shared" ref="E68:H69" si="13">E69</f>
        <v>13093400</v>
      </c>
      <c r="F68" s="26"/>
      <c r="G68" s="20">
        <f t="shared" si="2"/>
        <v>1130332.94</v>
      </c>
      <c r="H68" s="26">
        <f t="shared" si="13"/>
        <v>1130332.94</v>
      </c>
      <c r="I68" s="26"/>
      <c r="J68" s="20">
        <f t="shared" si="6"/>
        <v>8.632845097530053</v>
      </c>
      <c r="K68" s="20">
        <f t="shared" si="7"/>
        <v>8.632845097530053</v>
      </c>
      <c r="L68" s="20" t="e">
        <f t="shared" si="8"/>
        <v>#DIV/0!</v>
      </c>
      <c r="M68" s="7"/>
    </row>
    <row r="69" spans="1:13" ht="31.5" x14ac:dyDescent="0.25">
      <c r="A69" s="114" t="s">
        <v>104</v>
      </c>
      <c r="B69" s="24" t="s">
        <v>19</v>
      </c>
      <c r="C69" s="25" t="s">
        <v>105</v>
      </c>
      <c r="D69" s="26">
        <f t="shared" si="1"/>
        <v>13093400</v>
      </c>
      <c r="E69" s="26">
        <f t="shared" si="13"/>
        <v>13093400</v>
      </c>
      <c r="F69" s="26"/>
      <c r="G69" s="20">
        <f t="shared" si="2"/>
        <v>1130332.94</v>
      </c>
      <c r="H69" s="26">
        <f t="shared" si="13"/>
        <v>1130332.94</v>
      </c>
      <c r="I69" s="26"/>
      <c r="J69" s="20">
        <f t="shared" si="6"/>
        <v>8.632845097530053</v>
      </c>
      <c r="K69" s="20">
        <f t="shared" si="7"/>
        <v>8.632845097530053</v>
      </c>
      <c r="L69" s="20" t="e">
        <f t="shared" si="8"/>
        <v>#DIV/0!</v>
      </c>
      <c r="M69" s="7"/>
    </row>
    <row r="70" spans="1:13" ht="47.25" x14ac:dyDescent="0.25">
      <c r="A70" s="114" t="s">
        <v>106</v>
      </c>
      <c r="B70" s="24" t="s">
        <v>19</v>
      </c>
      <c r="C70" s="25" t="s">
        <v>107</v>
      </c>
      <c r="D70" s="26">
        <f t="shared" si="1"/>
        <v>13093400</v>
      </c>
      <c r="E70" s="26">
        <v>13093400</v>
      </c>
      <c r="F70" s="26"/>
      <c r="G70" s="20">
        <f t="shared" si="2"/>
        <v>1130332.94</v>
      </c>
      <c r="H70" s="26">
        <v>1130332.94</v>
      </c>
      <c r="I70" s="26"/>
      <c r="J70" s="20">
        <f t="shared" si="6"/>
        <v>8.632845097530053</v>
      </c>
      <c r="K70" s="20">
        <f t="shared" si="7"/>
        <v>8.632845097530053</v>
      </c>
      <c r="L70" s="20" t="e">
        <f t="shared" si="8"/>
        <v>#DIV/0!</v>
      </c>
      <c r="M70" s="7"/>
    </row>
    <row r="71" spans="1:13" ht="94.5" x14ac:dyDescent="0.25">
      <c r="A71" s="114" t="s">
        <v>463</v>
      </c>
      <c r="B71" s="24" t="s">
        <v>19</v>
      </c>
      <c r="C71" s="25" t="s">
        <v>461</v>
      </c>
      <c r="D71" s="26">
        <f>E71+F71</f>
        <v>0</v>
      </c>
      <c r="E71" s="26"/>
      <c r="F71" s="26"/>
      <c r="G71" s="20">
        <f>H71+I71</f>
        <v>0</v>
      </c>
      <c r="H71" s="26"/>
      <c r="I71" s="26"/>
      <c r="J71" s="20" t="e">
        <f t="shared" si="6"/>
        <v>#DIV/0!</v>
      </c>
      <c r="K71" s="20"/>
      <c r="L71" s="20"/>
      <c r="M71" s="7"/>
    </row>
    <row r="72" spans="1:13" ht="31.5" x14ac:dyDescent="0.25">
      <c r="A72" s="114" t="s">
        <v>460</v>
      </c>
      <c r="B72" s="24" t="s">
        <v>19</v>
      </c>
      <c r="C72" s="25" t="s">
        <v>390</v>
      </c>
      <c r="D72" s="26">
        <f>E72</f>
        <v>1000</v>
      </c>
      <c r="E72" s="26">
        <v>1000</v>
      </c>
      <c r="F72" s="26"/>
      <c r="G72" s="20">
        <f>H72</f>
        <v>29336</v>
      </c>
      <c r="H72" s="26">
        <v>29336</v>
      </c>
      <c r="I72" s="26"/>
      <c r="J72" s="20">
        <f t="shared" si="6"/>
        <v>2933.6</v>
      </c>
      <c r="K72" s="20"/>
      <c r="L72" s="20"/>
      <c r="M72" s="7"/>
    </row>
    <row r="73" spans="1:13" ht="31.5" x14ac:dyDescent="0.25">
      <c r="A73" s="114" t="s">
        <v>470</v>
      </c>
      <c r="B73" s="24" t="s">
        <v>19</v>
      </c>
      <c r="C73" s="25" t="s">
        <v>471</v>
      </c>
      <c r="D73" s="26"/>
      <c r="E73" s="26"/>
      <c r="F73" s="26"/>
      <c r="G73" s="20"/>
      <c r="H73" s="26"/>
      <c r="I73" s="26"/>
      <c r="J73" s="20"/>
      <c r="K73" s="20"/>
      <c r="L73" s="20"/>
      <c r="M73" s="7"/>
    </row>
    <row r="74" spans="1:13" ht="47.25" x14ac:dyDescent="0.25">
      <c r="A74" s="115" t="s">
        <v>108</v>
      </c>
      <c r="B74" s="47" t="s">
        <v>19</v>
      </c>
      <c r="C74" s="48" t="s">
        <v>109</v>
      </c>
      <c r="D74" s="49">
        <f t="shared" si="1"/>
        <v>100000</v>
      </c>
      <c r="E74" s="49">
        <f>E75+E78</f>
        <v>100000</v>
      </c>
      <c r="F74" s="49">
        <f>F78</f>
        <v>0</v>
      </c>
      <c r="G74" s="53">
        <f t="shared" si="2"/>
        <v>0</v>
      </c>
      <c r="H74" s="49">
        <f>H75+H78</f>
        <v>0</v>
      </c>
      <c r="I74" s="49">
        <f>I75+I78</f>
        <v>0</v>
      </c>
      <c r="J74" s="53">
        <f t="shared" si="6"/>
        <v>0</v>
      </c>
      <c r="K74" s="53">
        <f t="shared" si="7"/>
        <v>0</v>
      </c>
      <c r="L74" s="53" t="e">
        <f t="shared" si="8"/>
        <v>#DIV/0!</v>
      </c>
      <c r="M74" s="7"/>
    </row>
    <row r="75" spans="1:13" ht="126" x14ac:dyDescent="0.25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ref="E75:E76" si="14">E76</f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7.5" x14ac:dyDescent="0.25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7.5" x14ac:dyDescent="0.25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25">
      <c r="A78" s="114" t="s">
        <v>483</v>
      </c>
      <c r="B78" s="24" t="s">
        <v>19</v>
      </c>
      <c r="C78" s="25" t="s">
        <v>472</v>
      </c>
      <c r="D78" s="26">
        <f>E78+F78</f>
        <v>0</v>
      </c>
      <c r="E78" s="26"/>
      <c r="F78" s="26"/>
      <c r="G78" s="20">
        <f>H78+I78</f>
        <v>0</v>
      </c>
      <c r="H78" s="26"/>
      <c r="I78" s="26"/>
      <c r="J78" s="20" t="e">
        <f t="shared" si="6"/>
        <v>#DIV/0!</v>
      </c>
      <c r="K78" s="20"/>
      <c r="L78" s="20"/>
      <c r="M78" s="7"/>
    </row>
    <row r="79" spans="1:13" ht="31.5" x14ac:dyDescent="0.25">
      <c r="A79" s="115" t="s">
        <v>116</v>
      </c>
      <c r="B79" s="63" t="s">
        <v>19</v>
      </c>
      <c r="C79" s="64" t="s">
        <v>117</v>
      </c>
      <c r="D79" s="49">
        <f t="shared" si="1"/>
        <v>114600</v>
      </c>
      <c r="E79" s="49">
        <f>E80+E95+E97+E100</f>
        <v>94600</v>
      </c>
      <c r="F79" s="49">
        <f>F80+F95+F97+F100</f>
        <v>20000</v>
      </c>
      <c r="G79" s="53">
        <f t="shared" si="2"/>
        <v>100886.04</v>
      </c>
      <c r="H79" s="49">
        <f>H80+H95+H97+H100+H92+H108</f>
        <v>100886.04</v>
      </c>
      <c r="I79" s="49">
        <f>I108</f>
        <v>0</v>
      </c>
      <c r="J79" s="53">
        <f t="shared" si="6"/>
        <v>88.033193717277484</v>
      </c>
      <c r="K79" s="53">
        <f t="shared" si="7"/>
        <v>106.64486257928118</v>
      </c>
      <c r="L79" s="53">
        <f t="shared" si="8"/>
        <v>0</v>
      </c>
      <c r="M79" s="7"/>
    </row>
    <row r="80" spans="1:13" ht="63" x14ac:dyDescent="0.25">
      <c r="A80" s="117" t="s">
        <v>348</v>
      </c>
      <c r="B80" s="65" t="s">
        <v>19</v>
      </c>
      <c r="C80" s="66" t="s">
        <v>349</v>
      </c>
      <c r="D80" s="62">
        <f>E80+F80</f>
        <v>74000</v>
      </c>
      <c r="E80" s="26">
        <f>E84+E86+E88+E90+E94+E93+E81+E83+E82+E92</f>
        <v>74000</v>
      </c>
      <c r="F80" s="26">
        <f>F84+F86+F88+F90</f>
        <v>0</v>
      </c>
      <c r="G80" s="20">
        <f>H80+I80</f>
        <v>9150</v>
      </c>
      <c r="H80" s="26">
        <f>H84+H86+H88+H90+H81+H94+H93+H83+H82</f>
        <v>9150</v>
      </c>
      <c r="I80" s="26">
        <f>I84+I86+I88+I90+I82</f>
        <v>0</v>
      </c>
      <c r="J80" s="20">
        <f t="shared" si="6"/>
        <v>12.364864864864865</v>
      </c>
      <c r="K80" s="20">
        <f t="shared" si="7"/>
        <v>12.364864864864865</v>
      </c>
      <c r="L80" s="20" t="e">
        <f t="shared" si="8"/>
        <v>#DIV/0!</v>
      </c>
      <c r="M80" s="7"/>
    </row>
    <row r="81" spans="1:13" ht="142.5" customHeight="1" x14ac:dyDescent="0.25">
      <c r="A81" s="117" t="s">
        <v>395</v>
      </c>
      <c r="B81" s="65" t="s">
        <v>19</v>
      </c>
      <c r="C81" s="66" t="s">
        <v>392</v>
      </c>
      <c r="D81" s="62">
        <f>E81+F81</f>
        <v>7000</v>
      </c>
      <c r="E81" s="26">
        <v>7000</v>
      </c>
      <c r="F81" s="26"/>
      <c r="G81" s="20">
        <f>H81+I81</f>
        <v>2900</v>
      </c>
      <c r="H81" s="26">
        <v>2900</v>
      </c>
      <c r="I81" s="26"/>
      <c r="J81" s="20">
        <f t="shared" si="6"/>
        <v>41.428571428571431</v>
      </c>
      <c r="K81" s="20"/>
      <c r="L81" s="20"/>
      <c r="M81" s="7"/>
    </row>
    <row r="82" spans="1:13" ht="123" customHeight="1" x14ac:dyDescent="0.25">
      <c r="A82" s="118" t="s">
        <v>452</v>
      </c>
      <c r="B82" s="65" t="s">
        <v>19</v>
      </c>
      <c r="C82" s="66" t="s">
        <v>451</v>
      </c>
      <c r="D82" s="62">
        <f>E82+F82</f>
        <v>9000</v>
      </c>
      <c r="E82" s="26">
        <v>9000</v>
      </c>
      <c r="F82" s="26"/>
      <c r="G82" s="20">
        <f>H82+I82</f>
        <v>0</v>
      </c>
      <c r="H82" s="26"/>
      <c r="I82" s="26"/>
      <c r="J82" s="20">
        <f t="shared" si="6"/>
        <v>0</v>
      </c>
      <c r="K82" s="20"/>
      <c r="L82" s="20"/>
      <c r="M82" s="7"/>
    </row>
    <row r="83" spans="1:13" ht="150" customHeight="1" x14ac:dyDescent="0.25">
      <c r="A83" s="117" t="s">
        <v>441</v>
      </c>
      <c r="B83" s="65" t="s">
        <v>19</v>
      </c>
      <c r="C83" s="66" t="s">
        <v>437</v>
      </c>
      <c r="D83" s="62">
        <f>E83</f>
        <v>0</v>
      </c>
      <c r="E83" s="26"/>
      <c r="F83" s="26"/>
      <c r="G83" s="20">
        <f>H83</f>
        <v>0</v>
      </c>
      <c r="H83" s="26"/>
      <c r="I83" s="26"/>
      <c r="J83" s="20" t="e">
        <f t="shared" si="6"/>
        <v>#DIV/0!</v>
      </c>
      <c r="K83" s="20"/>
      <c r="L83" s="20"/>
      <c r="M83" s="7"/>
    </row>
    <row r="84" spans="1:13" ht="110.25" x14ac:dyDescent="0.25">
      <c r="A84" s="117" t="s">
        <v>350</v>
      </c>
      <c r="B84" s="65" t="s">
        <v>19</v>
      </c>
      <c r="C84" s="66" t="s">
        <v>351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/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25">
      <c r="A85" s="117" t="s">
        <v>352</v>
      </c>
      <c r="B85" s="65" t="s">
        <v>19</v>
      </c>
      <c r="C85" s="66" t="s">
        <v>353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4.5" x14ac:dyDescent="0.25">
      <c r="A86" s="117" t="s">
        <v>354</v>
      </c>
      <c r="B86" s="65" t="s">
        <v>19</v>
      </c>
      <c r="C86" s="66" t="s">
        <v>355</v>
      </c>
      <c r="D86" s="62">
        <f t="shared" si="16"/>
        <v>0</v>
      </c>
      <c r="E86" s="26">
        <f>E87</f>
        <v>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 t="e">
        <f t="shared" si="6"/>
        <v>#DIV/0!</v>
      </c>
      <c r="K86" s="20" t="e">
        <f t="shared" si="7"/>
        <v>#DIV/0!</v>
      </c>
      <c r="L86" s="53" t="e">
        <f t="shared" si="8"/>
        <v>#DIV/0!</v>
      </c>
      <c r="M86" s="7"/>
    </row>
    <row r="87" spans="1:13" ht="126" x14ac:dyDescent="0.25">
      <c r="A87" s="117" t="s">
        <v>356</v>
      </c>
      <c r="B87" s="65" t="s">
        <v>19</v>
      </c>
      <c r="C87" s="66" t="s">
        <v>357</v>
      </c>
      <c r="D87" s="62">
        <f t="shared" si="16"/>
        <v>0</v>
      </c>
      <c r="E87" s="26"/>
      <c r="F87" s="26"/>
      <c r="G87" s="20">
        <f t="shared" si="17"/>
        <v>0</v>
      </c>
      <c r="H87" s="26"/>
      <c r="I87" s="49"/>
      <c r="J87" s="20" t="e">
        <f t="shared" si="6"/>
        <v>#DIV/0!</v>
      </c>
      <c r="K87" s="20" t="e">
        <f t="shared" si="7"/>
        <v>#DIV/0!</v>
      </c>
      <c r="L87" s="53" t="e">
        <f t="shared" si="8"/>
        <v>#DIV/0!</v>
      </c>
      <c r="M87" s="7"/>
    </row>
    <row r="88" spans="1:13" ht="126" x14ac:dyDescent="0.25">
      <c r="A88" s="117" t="s">
        <v>358</v>
      </c>
      <c r="B88" s="65" t="s">
        <v>19</v>
      </c>
      <c r="C88" s="66" t="s">
        <v>359</v>
      </c>
      <c r="D88" s="62">
        <f t="shared" si="16"/>
        <v>0</v>
      </c>
      <c r="E88" s="26">
        <f>E89</f>
        <v>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 t="e">
        <f t="shared" si="6"/>
        <v>#DIV/0!</v>
      </c>
      <c r="K88" s="20" t="e">
        <f t="shared" si="7"/>
        <v>#DIV/0!</v>
      </c>
      <c r="L88" s="53" t="e">
        <f t="shared" si="8"/>
        <v>#DIV/0!</v>
      </c>
      <c r="M88" s="7"/>
    </row>
    <row r="89" spans="1:13" ht="173.25" x14ac:dyDescent="0.25">
      <c r="A89" s="117" t="s">
        <v>360</v>
      </c>
      <c r="B89" s="65" t="s">
        <v>19</v>
      </c>
      <c r="C89" s="66" t="s">
        <v>361</v>
      </c>
      <c r="D89" s="62">
        <f t="shared" si="16"/>
        <v>0</v>
      </c>
      <c r="E89" s="26"/>
      <c r="F89" s="26"/>
      <c r="G89" s="20">
        <f t="shared" si="17"/>
        <v>0</v>
      </c>
      <c r="H89" s="26"/>
      <c r="I89" s="49"/>
      <c r="J89" s="20" t="e">
        <f t="shared" si="6"/>
        <v>#DIV/0!</v>
      </c>
      <c r="K89" s="20" t="e">
        <f t="shared" si="7"/>
        <v>#DIV/0!</v>
      </c>
      <c r="L89" s="53" t="e">
        <f t="shared" si="8"/>
        <v>#DIV/0!</v>
      </c>
      <c r="M89" s="7"/>
    </row>
    <row r="90" spans="1:13" ht="118.5" customHeight="1" x14ac:dyDescent="0.25">
      <c r="A90" s="117" t="s">
        <v>362</v>
      </c>
      <c r="B90" s="65" t="s">
        <v>19</v>
      </c>
      <c r="C90" s="66" t="s">
        <v>363</v>
      </c>
      <c r="D90" s="62">
        <f t="shared" si="16"/>
        <v>5000</v>
      </c>
      <c r="E90" s="26">
        <f>E91</f>
        <v>5000</v>
      </c>
      <c r="F90" s="26">
        <f>F91</f>
        <v>0</v>
      </c>
      <c r="G90" s="20">
        <f t="shared" si="17"/>
        <v>0</v>
      </c>
      <c r="H90" s="26"/>
      <c r="I90" s="26">
        <f>I91</f>
        <v>0</v>
      </c>
      <c r="J90" s="20">
        <f t="shared" si="6"/>
        <v>0</v>
      </c>
      <c r="K90" s="20">
        <f t="shared" si="7"/>
        <v>0</v>
      </c>
      <c r="L90" s="53" t="e">
        <f t="shared" si="8"/>
        <v>#DIV/0!</v>
      </c>
      <c r="M90" s="7"/>
    </row>
    <row r="91" spans="1:13" ht="210.75" customHeight="1" x14ac:dyDescent="0.25">
      <c r="A91" s="117" t="s">
        <v>364</v>
      </c>
      <c r="B91" s="65" t="s">
        <v>19</v>
      </c>
      <c r="C91" s="66" t="s">
        <v>365</v>
      </c>
      <c r="D91" s="62">
        <f t="shared" si="16"/>
        <v>5000</v>
      </c>
      <c r="E91" s="26">
        <v>5000</v>
      </c>
      <c r="F91" s="49"/>
      <c r="G91" s="20">
        <f t="shared" si="17"/>
        <v>0</v>
      </c>
      <c r="H91" s="26"/>
      <c r="I91" s="49"/>
      <c r="J91" s="20">
        <f t="shared" si="6"/>
        <v>0</v>
      </c>
      <c r="K91" s="20">
        <f t="shared" si="7"/>
        <v>0</v>
      </c>
      <c r="L91" s="53" t="e">
        <f t="shared" si="8"/>
        <v>#DIV/0!</v>
      </c>
      <c r="M91" s="7"/>
    </row>
    <row r="92" spans="1:13" ht="162.75" customHeight="1" x14ac:dyDescent="0.25">
      <c r="A92" s="117" t="s">
        <v>442</v>
      </c>
      <c r="B92" s="65" t="s">
        <v>19</v>
      </c>
      <c r="C92" s="66" t="s">
        <v>438</v>
      </c>
      <c r="D92" s="62">
        <f>E92+F92</f>
        <v>3000</v>
      </c>
      <c r="E92" s="26">
        <v>3000</v>
      </c>
      <c r="F92" s="49"/>
      <c r="G92" s="20">
        <f>H92+I92</f>
        <v>500</v>
      </c>
      <c r="H92" s="26">
        <v>500</v>
      </c>
      <c r="I92" s="49"/>
      <c r="J92" s="20">
        <f t="shared" si="6"/>
        <v>16.666666666666664</v>
      </c>
      <c r="K92" s="20">
        <f t="shared" si="7"/>
        <v>16.666666666666664</v>
      </c>
      <c r="L92" s="53"/>
      <c r="M92" s="7"/>
    </row>
    <row r="93" spans="1:13" ht="147.75" customHeight="1" x14ac:dyDescent="0.25">
      <c r="A93" s="117" t="s">
        <v>479</v>
      </c>
      <c r="B93" s="65" t="s">
        <v>19</v>
      </c>
      <c r="C93" s="66" t="s">
        <v>428</v>
      </c>
      <c r="D93" s="62">
        <f>E93</f>
        <v>30000</v>
      </c>
      <c r="E93" s="26">
        <v>30000</v>
      </c>
      <c r="F93" s="49"/>
      <c r="G93" s="20">
        <f>H93</f>
        <v>0</v>
      </c>
      <c r="H93" s="26"/>
      <c r="I93" s="49"/>
      <c r="J93" s="20">
        <f t="shared" si="6"/>
        <v>0</v>
      </c>
      <c r="K93" s="20">
        <f t="shared" si="7"/>
        <v>0</v>
      </c>
      <c r="L93" s="53"/>
      <c r="M93" s="7"/>
    </row>
    <row r="94" spans="1:13" ht="146.25" customHeight="1" x14ac:dyDescent="0.25">
      <c r="A94" s="117" t="s">
        <v>479</v>
      </c>
      <c r="B94" s="65" t="s">
        <v>19</v>
      </c>
      <c r="C94" s="66" t="s">
        <v>394</v>
      </c>
      <c r="D94" s="62">
        <f>E94+F94</f>
        <v>20000</v>
      </c>
      <c r="E94" s="26">
        <v>20000</v>
      </c>
      <c r="F94" s="49"/>
      <c r="G94" s="20">
        <f>H94+I94</f>
        <v>6250</v>
      </c>
      <c r="H94" s="26">
        <v>6250</v>
      </c>
      <c r="I94" s="49"/>
      <c r="J94" s="20">
        <f t="shared" si="6"/>
        <v>31.25</v>
      </c>
      <c r="K94" s="20">
        <f t="shared" si="7"/>
        <v>31.25</v>
      </c>
      <c r="L94" s="53"/>
      <c r="M94" s="7"/>
    </row>
    <row r="95" spans="1:13" ht="63" x14ac:dyDescent="0.25">
      <c r="A95" s="117" t="s">
        <v>366</v>
      </c>
      <c r="B95" s="65" t="s">
        <v>19</v>
      </c>
      <c r="C95" s="66" t="s">
        <v>367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4.5" x14ac:dyDescent="0.25">
      <c r="A96" s="117" t="s">
        <v>368</v>
      </c>
      <c r="B96" s="65" t="s">
        <v>19</v>
      </c>
      <c r="C96" s="66" t="s">
        <v>369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9" x14ac:dyDescent="0.25">
      <c r="A97" s="117" t="s">
        <v>370</v>
      </c>
      <c r="B97" s="65" t="s">
        <v>19</v>
      </c>
      <c r="C97" s="66" t="s">
        <v>371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4.5" x14ac:dyDescent="0.25">
      <c r="A98" s="117" t="s">
        <v>372</v>
      </c>
      <c r="B98" s="65" t="s">
        <v>19</v>
      </c>
      <c r="C98" s="66" t="s">
        <v>373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6" x14ac:dyDescent="0.25">
      <c r="A99" s="117" t="s">
        <v>374</v>
      </c>
      <c r="B99" s="65" t="s">
        <v>19</v>
      </c>
      <c r="C99" s="66" t="s">
        <v>375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5" x14ac:dyDescent="0.25">
      <c r="A100" s="117" t="s">
        <v>376</v>
      </c>
      <c r="B100" s="65" t="s">
        <v>19</v>
      </c>
      <c r="C100" s="66" t="s">
        <v>377</v>
      </c>
      <c r="D100" s="62">
        <f t="shared" si="16"/>
        <v>40600</v>
      </c>
      <c r="E100" s="26">
        <f>E101+E103+E106</f>
        <v>20600</v>
      </c>
      <c r="F100" s="26">
        <f>F101+F103+F106</f>
        <v>20000</v>
      </c>
      <c r="G100" s="20">
        <f t="shared" si="2"/>
        <v>6000</v>
      </c>
      <c r="H100" s="26">
        <f>H101+H103+H106</f>
        <v>6000</v>
      </c>
      <c r="I100" s="26">
        <f>I101+I103+I106</f>
        <v>0</v>
      </c>
      <c r="J100" s="20">
        <f t="shared" si="6"/>
        <v>14.77832512315271</v>
      </c>
      <c r="K100" s="20">
        <f t="shared" si="7"/>
        <v>29.126213592233007</v>
      </c>
      <c r="L100" s="20">
        <f t="shared" si="8"/>
        <v>0</v>
      </c>
      <c r="M100" s="7"/>
    </row>
    <row r="101" spans="1:13" ht="78.75" x14ac:dyDescent="0.25">
      <c r="A101" s="117" t="s">
        <v>378</v>
      </c>
      <c r="B101" s="65" t="s">
        <v>19</v>
      </c>
      <c r="C101" s="66" t="s">
        <v>379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9" x14ac:dyDescent="0.25">
      <c r="A102" s="117" t="s">
        <v>380</v>
      </c>
      <c r="B102" s="65" t="s">
        <v>19</v>
      </c>
      <c r="C102" s="66" t="s">
        <v>381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6" x14ac:dyDescent="0.25">
      <c r="A103" s="117" t="s">
        <v>382</v>
      </c>
      <c r="B103" s="65" t="s">
        <v>19</v>
      </c>
      <c r="C103" s="66" t="s">
        <v>383</v>
      </c>
      <c r="D103" s="62">
        <f t="shared" si="16"/>
        <v>20000</v>
      </c>
      <c r="E103" s="26">
        <f>E104+E105</f>
        <v>0</v>
      </c>
      <c r="F103" s="26">
        <f>F104</f>
        <v>20000</v>
      </c>
      <c r="G103" s="20">
        <f t="shared" ref="G103:G158" si="18">H103+I103</f>
        <v>0</v>
      </c>
      <c r="H103" s="26">
        <f>H104+H105</f>
        <v>0</v>
      </c>
      <c r="I103" s="26">
        <f>I104+I105</f>
        <v>0</v>
      </c>
      <c r="J103" s="20">
        <f t="shared" si="6"/>
        <v>0</v>
      </c>
      <c r="K103" s="20" t="e">
        <f t="shared" si="7"/>
        <v>#DIV/0!</v>
      </c>
      <c r="L103" s="20">
        <f t="shared" si="8"/>
        <v>0</v>
      </c>
      <c r="M103" s="7"/>
    </row>
    <row r="104" spans="1:13" ht="126.75" thickBot="1" x14ac:dyDescent="0.3">
      <c r="A104" s="117" t="s">
        <v>384</v>
      </c>
      <c r="B104" s="65" t="s">
        <v>19</v>
      </c>
      <c r="C104" s="66" t="s">
        <v>385</v>
      </c>
      <c r="D104" s="62">
        <f t="shared" si="16"/>
        <v>20000</v>
      </c>
      <c r="E104" s="26"/>
      <c r="F104" s="26">
        <v>20000</v>
      </c>
      <c r="G104" s="20">
        <f t="shared" si="18"/>
        <v>0</v>
      </c>
      <c r="H104" s="26"/>
      <c r="I104" s="26"/>
      <c r="J104" s="26">
        <f t="shared" si="6"/>
        <v>0</v>
      </c>
      <c r="K104" s="26" t="e">
        <f t="shared" si="7"/>
        <v>#DIV/0!</v>
      </c>
      <c r="L104" s="26">
        <f t="shared" si="8"/>
        <v>0</v>
      </c>
      <c r="M104" s="7"/>
    </row>
    <row r="105" spans="1:13" ht="90" x14ac:dyDescent="0.25">
      <c r="A105" s="119" t="s">
        <v>391</v>
      </c>
      <c r="B105" s="65" t="s">
        <v>19</v>
      </c>
      <c r="C105" s="66" t="s">
        <v>482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5" x14ac:dyDescent="0.25">
      <c r="A106" s="117" t="s">
        <v>386</v>
      </c>
      <c r="B106" s="65" t="s">
        <v>19</v>
      </c>
      <c r="C106" s="66" t="s">
        <v>387</v>
      </c>
      <c r="D106" s="62">
        <f t="shared" si="16"/>
        <v>20600</v>
      </c>
      <c r="E106" s="26">
        <f>E107</f>
        <v>20600</v>
      </c>
      <c r="F106" s="26">
        <f>F107</f>
        <v>0</v>
      </c>
      <c r="G106" s="20">
        <f t="shared" si="18"/>
        <v>6000</v>
      </c>
      <c r="H106" s="26">
        <f>H107</f>
        <v>6000</v>
      </c>
      <c r="I106" s="26">
        <f>I107</f>
        <v>0</v>
      </c>
      <c r="J106" s="20">
        <f t="shared" ref="J106:L109" si="19">G106/D106*100</f>
        <v>29.126213592233007</v>
      </c>
      <c r="K106" s="20">
        <f t="shared" si="19"/>
        <v>29.126213592233007</v>
      </c>
      <c r="L106" s="20" t="e">
        <f t="shared" si="19"/>
        <v>#DIV/0!</v>
      </c>
      <c r="M106" s="7"/>
    </row>
    <row r="107" spans="1:13" ht="157.5" x14ac:dyDescent="0.25">
      <c r="A107" s="123" t="s">
        <v>388</v>
      </c>
      <c r="B107" s="124" t="s">
        <v>19</v>
      </c>
      <c r="C107" s="125" t="s">
        <v>389</v>
      </c>
      <c r="D107" s="62">
        <f t="shared" si="16"/>
        <v>20600</v>
      </c>
      <c r="E107" s="26">
        <v>20600</v>
      </c>
      <c r="F107" s="26"/>
      <c r="G107" s="20">
        <f t="shared" si="18"/>
        <v>6000</v>
      </c>
      <c r="H107" s="26">
        <v>6000</v>
      </c>
      <c r="I107" s="26"/>
      <c r="J107" s="20">
        <f t="shared" si="19"/>
        <v>29.126213592233007</v>
      </c>
      <c r="K107" s="20">
        <f t="shared" si="19"/>
        <v>29.126213592233007</v>
      </c>
      <c r="L107" s="20" t="e">
        <f t="shared" si="19"/>
        <v>#DIV/0!</v>
      </c>
      <c r="M107" s="7"/>
    </row>
    <row r="108" spans="1:13" ht="130.15" customHeight="1" x14ac:dyDescent="0.25">
      <c r="A108" s="126" t="s">
        <v>486</v>
      </c>
      <c r="B108" s="65" t="s">
        <v>19</v>
      </c>
      <c r="C108" s="66" t="s">
        <v>485</v>
      </c>
      <c r="D108" s="62">
        <f>E108+F108</f>
        <v>0</v>
      </c>
      <c r="E108" s="26"/>
      <c r="F108" s="26"/>
      <c r="G108" s="20">
        <f>H108+I108</f>
        <v>85236.04</v>
      </c>
      <c r="H108" s="26">
        <v>85236.04</v>
      </c>
      <c r="I108" s="26"/>
      <c r="J108" s="20" t="e">
        <f t="shared" si="19"/>
        <v>#DIV/0!</v>
      </c>
      <c r="K108" s="20"/>
      <c r="L108" s="20"/>
      <c r="M108" s="7"/>
    </row>
    <row r="109" spans="1:13" ht="31.5" x14ac:dyDescent="0.25">
      <c r="A109" s="115" t="s">
        <v>118</v>
      </c>
      <c r="B109" s="47" t="s">
        <v>19</v>
      </c>
      <c r="C109" s="48" t="s">
        <v>119</v>
      </c>
      <c r="D109" s="49">
        <f t="shared" ref="D109:D158" si="20">E109+F109</f>
        <v>49000</v>
      </c>
      <c r="E109" s="49">
        <f t="shared" ref="E109:F109" si="21">E113+E110</f>
        <v>0</v>
      </c>
      <c r="F109" s="49">
        <f t="shared" si="21"/>
        <v>49000</v>
      </c>
      <c r="G109" s="53">
        <f t="shared" si="18"/>
        <v>-25917.62</v>
      </c>
      <c r="H109" s="49">
        <f>H113+H110</f>
        <v>-31780</v>
      </c>
      <c r="I109" s="49">
        <f>I113+I110</f>
        <v>5862.38</v>
      </c>
      <c r="J109" s="53">
        <f t="shared" si="19"/>
        <v>-52.893102040816316</v>
      </c>
      <c r="K109" s="53" t="e">
        <f t="shared" si="19"/>
        <v>#DIV/0!</v>
      </c>
      <c r="L109" s="53">
        <f t="shared" si="19"/>
        <v>11.964040816326531</v>
      </c>
      <c r="M109" s="7"/>
    </row>
    <row r="110" spans="1:13" ht="15.75" x14ac:dyDescent="0.25">
      <c r="A110" s="114" t="s">
        <v>120</v>
      </c>
      <c r="B110" s="24" t="s">
        <v>19</v>
      </c>
      <c r="C110" s="25" t="s">
        <v>121</v>
      </c>
      <c r="D110" s="26">
        <f t="shared" si="20"/>
        <v>0</v>
      </c>
      <c r="E110" s="26">
        <f>E111+E112</f>
        <v>0</v>
      </c>
      <c r="F110" s="26">
        <f>F111+F112</f>
        <v>0</v>
      </c>
      <c r="G110" s="20">
        <f t="shared" si="18"/>
        <v>-27797.62</v>
      </c>
      <c r="H110" s="26">
        <f>H111+H112</f>
        <v>-31780</v>
      </c>
      <c r="I110" s="26">
        <f>I111+I112</f>
        <v>3982.38</v>
      </c>
      <c r="J110" s="26"/>
      <c r="K110" s="26"/>
      <c r="L110" s="26"/>
      <c r="M110" s="7"/>
    </row>
    <row r="111" spans="1:13" ht="15.75" x14ac:dyDescent="0.25">
      <c r="A111" s="114" t="s">
        <v>120</v>
      </c>
      <c r="B111" s="24" t="s">
        <v>19</v>
      </c>
      <c r="C111" s="25" t="s">
        <v>332</v>
      </c>
      <c r="D111" s="26">
        <f t="shared" si="20"/>
        <v>0</v>
      </c>
      <c r="E111" s="26"/>
      <c r="F111" s="26"/>
      <c r="G111" s="20">
        <f t="shared" si="18"/>
        <v>-31780</v>
      </c>
      <c r="H111" s="26">
        <v>-31780</v>
      </c>
      <c r="I111" s="26"/>
      <c r="J111" s="20" t="e">
        <f t="shared" ref="J111:L117" si="22">G111/D111*100</f>
        <v>#DIV/0!</v>
      </c>
      <c r="K111" s="26"/>
      <c r="L111" s="26"/>
      <c r="M111" s="7"/>
    </row>
    <row r="112" spans="1:13" ht="47.25" x14ac:dyDescent="0.25">
      <c r="A112" s="114" t="s">
        <v>122</v>
      </c>
      <c r="B112" s="24" t="s">
        <v>19</v>
      </c>
      <c r="C112" s="25" t="s">
        <v>473</v>
      </c>
      <c r="D112" s="26">
        <f t="shared" si="20"/>
        <v>0</v>
      </c>
      <c r="E112" s="26"/>
      <c r="F112" s="26"/>
      <c r="G112" s="20">
        <f>I112</f>
        <v>3982.38</v>
      </c>
      <c r="H112" s="26"/>
      <c r="I112" s="26">
        <v>3982.38</v>
      </c>
      <c r="J112" s="20" t="e">
        <f t="shared" si="22"/>
        <v>#DIV/0!</v>
      </c>
      <c r="K112" s="26"/>
      <c r="L112" s="26"/>
      <c r="M112" s="7"/>
    </row>
    <row r="113" spans="1:13" ht="15.75" x14ac:dyDescent="0.25">
      <c r="A113" s="114" t="s">
        <v>123</v>
      </c>
      <c r="B113" s="24" t="s">
        <v>19</v>
      </c>
      <c r="C113" s="25" t="s">
        <v>124</v>
      </c>
      <c r="D113" s="26">
        <f t="shared" si="20"/>
        <v>49000</v>
      </c>
      <c r="E113" s="26">
        <f t="shared" ref="E113:H113" si="23">SUM(E114:E115)</f>
        <v>0</v>
      </c>
      <c r="F113" s="26">
        <f t="shared" si="23"/>
        <v>49000</v>
      </c>
      <c r="G113" s="20">
        <f t="shared" si="18"/>
        <v>1880</v>
      </c>
      <c r="H113" s="26">
        <f t="shared" si="23"/>
        <v>0</v>
      </c>
      <c r="I113" s="26">
        <f>I115</f>
        <v>1880</v>
      </c>
      <c r="J113" s="20">
        <f t="shared" si="22"/>
        <v>3.8367346938775513</v>
      </c>
      <c r="K113" s="20" t="e">
        <f t="shared" si="22"/>
        <v>#DIV/0!</v>
      </c>
      <c r="L113" s="20">
        <f t="shared" si="22"/>
        <v>3.8367346938775513</v>
      </c>
      <c r="M113" s="7"/>
    </row>
    <row r="114" spans="1:13" ht="31.5" x14ac:dyDescent="0.25">
      <c r="A114" s="114" t="s">
        <v>125</v>
      </c>
      <c r="B114" s="24" t="s">
        <v>19</v>
      </c>
      <c r="C114" s="25" t="s">
        <v>126</v>
      </c>
      <c r="D114" s="26">
        <f t="shared" si="20"/>
        <v>0</v>
      </c>
      <c r="E114" s="26"/>
      <c r="F114" s="26"/>
      <c r="G114" s="20">
        <f t="shared" si="18"/>
        <v>0</v>
      </c>
      <c r="H114" s="26"/>
      <c r="I114" s="26"/>
      <c r="J114" s="20" t="e">
        <f t="shared" si="22"/>
        <v>#DIV/0!</v>
      </c>
      <c r="K114" s="20" t="e">
        <f t="shared" si="22"/>
        <v>#DIV/0!</v>
      </c>
      <c r="L114" s="20" t="e">
        <f t="shared" si="22"/>
        <v>#DIV/0!</v>
      </c>
      <c r="M114" s="7"/>
    </row>
    <row r="115" spans="1:13" ht="31.5" x14ac:dyDescent="0.25">
      <c r="A115" s="114" t="s">
        <v>127</v>
      </c>
      <c r="B115" s="24" t="s">
        <v>19</v>
      </c>
      <c r="C115" s="25" t="s">
        <v>393</v>
      </c>
      <c r="D115" s="26">
        <f t="shared" si="20"/>
        <v>49000</v>
      </c>
      <c r="E115" s="26"/>
      <c r="F115" s="26">
        <v>49000</v>
      </c>
      <c r="G115" s="20">
        <f t="shared" si="18"/>
        <v>1880</v>
      </c>
      <c r="H115" s="26"/>
      <c r="I115" s="26">
        <v>1880</v>
      </c>
      <c r="J115" s="20">
        <f t="shared" si="22"/>
        <v>3.8367346938775513</v>
      </c>
      <c r="K115" s="20" t="e">
        <f t="shared" si="22"/>
        <v>#DIV/0!</v>
      </c>
      <c r="L115" s="20">
        <f t="shared" si="22"/>
        <v>3.8367346938775513</v>
      </c>
      <c r="M115" s="7"/>
    </row>
    <row r="116" spans="1:13" ht="31.5" x14ac:dyDescent="0.25">
      <c r="A116" s="115" t="s">
        <v>128</v>
      </c>
      <c r="B116" s="47" t="s">
        <v>19</v>
      </c>
      <c r="C116" s="48" t="s">
        <v>129</v>
      </c>
      <c r="D116" s="49">
        <f>D117+D156+D155</f>
        <v>537397891.78999996</v>
      </c>
      <c r="E116" s="49">
        <f>E117+E156+E155</f>
        <v>507868138.87</v>
      </c>
      <c r="F116" s="49">
        <f t="shared" ref="F116:I116" si="24">F117+F156</f>
        <v>83078620</v>
      </c>
      <c r="G116" s="49">
        <f>G117+G156+G155</f>
        <v>76661590.979999989</v>
      </c>
      <c r="H116" s="49">
        <f>H117+H156+H155</f>
        <v>76513962.729999989</v>
      </c>
      <c r="I116" s="49">
        <f t="shared" si="24"/>
        <v>7413628.25</v>
      </c>
      <c r="J116" s="53">
        <f t="shared" si="22"/>
        <v>14.265331545058832</v>
      </c>
      <c r="K116" s="53">
        <f t="shared" si="22"/>
        <v>15.0657142817115</v>
      </c>
      <c r="L116" s="53">
        <f t="shared" si="22"/>
        <v>8.9236295090120663</v>
      </c>
      <c r="M116" s="7"/>
    </row>
    <row r="117" spans="1:13" ht="78.75" x14ac:dyDescent="0.25">
      <c r="A117" s="115" t="s">
        <v>130</v>
      </c>
      <c r="B117" s="47" t="s">
        <v>19</v>
      </c>
      <c r="C117" s="48" t="s">
        <v>131</v>
      </c>
      <c r="D117" s="49">
        <f>D118+D124+D132+D147</f>
        <v>549315940</v>
      </c>
      <c r="E117" s="49">
        <f>E118+E124+E132+E147</f>
        <v>519786187.07999998</v>
      </c>
      <c r="F117" s="49">
        <f>F118+F124+F132+F148+F147</f>
        <v>83078620</v>
      </c>
      <c r="G117" s="49">
        <f>G118+G124+G132+G147</f>
        <v>88579639.189999998</v>
      </c>
      <c r="H117" s="49">
        <f>H118+H124+H132+H147</f>
        <v>88432010.939999998</v>
      </c>
      <c r="I117" s="49">
        <f>I118+I124+I132+I148+I147</f>
        <v>7413628.25</v>
      </c>
      <c r="J117" s="49">
        <f t="shared" si="22"/>
        <v>16.125444892423836</v>
      </c>
      <c r="K117" s="49">
        <f t="shared" si="22"/>
        <v>17.013151395342771</v>
      </c>
      <c r="L117" s="49">
        <f t="shared" si="22"/>
        <v>8.9236295090120663</v>
      </c>
      <c r="M117" s="7"/>
    </row>
    <row r="118" spans="1:13" ht="31.5" x14ac:dyDescent="0.25">
      <c r="A118" s="114" t="s">
        <v>132</v>
      </c>
      <c r="B118" s="24" t="s">
        <v>19</v>
      </c>
      <c r="C118" s="25" t="s">
        <v>397</v>
      </c>
      <c r="D118" s="26">
        <f>D119</f>
        <v>210214400</v>
      </c>
      <c r="E118" s="26">
        <f>E119+E123</f>
        <v>210214400</v>
      </c>
      <c r="F118" s="26">
        <f>F119+F123</f>
        <v>51380000</v>
      </c>
      <c r="G118" s="26">
        <f>G119</f>
        <v>52036000</v>
      </c>
      <c r="H118" s="26">
        <f>H119+H123</f>
        <v>52036000</v>
      </c>
      <c r="I118" s="26">
        <f>I119+I123</f>
        <v>7266000</v>
      </c>
      <c r="J118" s="20">
        <f t="shared" ref="J118:L123" si="25">G118/D118*100</f>
        <v>24.753775193326433</v>
      </c>
      <c r="K118" s="20">
        <f t="shared" si="25"/>
        <v>24.753775193326433</v>
      </c>
      <c r="L118" s="20">
        <f t="shared" si="25"/>
        <v>14.141689373297003</v>
      </c>
      <c r="M118" s="7"/>
    </row>
    <row r="119" spans="1:13" ht="31.5" x14ac:dyDescent="0.25">
      <c r="A119" s="114" t="s">
        <v>133</v>
      </c>
      <c r="B119" s="24" t="s">
        <v>19</v>
      </c>
      <c r="C119" s="25" t="s">
        <v>398</v>
      </c>
      <c r="D119" s="26">
        <f>D120+D121+D123</f>
        <v>210214400</v>
      </c>
      <c r="E119" s="26">
        <f t="shared" ref="E119:H119" si="26">E120+E121</f>
        <v>156962200</v>
      </c>
      <c r="F119" s="26">
        <f>F120+F121+F122</f>
        <v>51380000</v>
      </c>
      <c r="G119" s="26">
        <f>G120+G121+G123</f>
        <v>52036000</v>
      </c>
      <c r="H119" s="26">
        <f t="shared" si="26"/>
        <v>43160000</v>
      </c>
      <c r="I119" s="26">
        <f>I120+I121+I122</f>
        <v>7266000</v>
      </c>
      <c r="J119" s="20">
        <f t="shared" si="25"/>
        <v>24.753775193326433</v>
      </c>
      <c r="K119" s="20">
        <f t="shared" si="25"/>
        <v>27.497066172619906</v>
      </c>
      <c r="L119" s="20">
        <f t="shared" si="25"/>
        <v>14.141689373297003</v>
      </c>
      <c r="M119" s="7"/>
    </row>
    <row r="120" spans="1:13" ht="47.25" x14ac:dyDescent="0.25">
      <c r="A120" s="114" t="s">
        <v>134</v>
      </c>
      <c r="B120" s="24" t="s">
        <v>19</v>
      </c>
      <c r="C120" s="25" t="s">
        <v>399</v>
      </c>
      <c r="D120" s="26">
        <f t="shared" si="20"/>
        <v>156962200</v>
      </c>
      <c r="E120" s="26">
        <v>156962200</v>
      </c>
      <c r="F120" s="26"/>
      <c r="G120" s="20">
        <f t="shared" si="18"/>
        <v>43160000</v>
      </c>
      <c r="H120" s="26">
        <v>43160000</v>
      </c>
      <c r="I120" s="26"/>
      <c r="J120" s="20">
        <f t="shared" si="25"/>
        <v>27.497066172619906</v>
      </c>
      <c r="K120" s="20">
        <f t="shared" si="25"/>
        <v>27.497066172619906</v>
      </c>
      <c r="L120" s="20" t="e">
        <f t="shared" si="25"/>
        <v>#DIV/0!</v>
      </c>
      <c r="M120" s="7"/>
    </row>
    <row r="121" spans="1:13" ht="47.25" x14ac:dyDescent="0.25">
      <c r="A121" s="114" t="s">
        <v>135</v>
      </c>
      <c r="B121" s="24" t="s">
        <v>19</v>
      </c>
      <c r="C121" s="25" t="s">
        <v>400</v>
      </c>
      <c r="D121" s="26">
        <f>E121+F121</f>
        <v>0</v>
      </c>
      <c r="E121" s="26"/>
      <c r="F121" s="26"/>
      <c r="G121" s="20">
        <f>H121+I121</f>
        <v>0</v>
      </c>
      <c r="H121" s="26"/>
      <c r="I121" s="26"/>
      <c r="J121" s="20" t="e">
        <f t="shared" si="25"/>
        <v>#DIV/0!</v>
      </c>
      <c r="K121" s="20" t="e">
        <f t="shared" si="25"/>
        <v>#DIV/0!</v>
      </c>
      <c r="L121" s="20" t="e">
        <f t="shared" si="25"/>
        <v>#DIV/0!</v>
      </c>
      <c r="M121" s="7"/>
    </row>
    <row r="122" spans="1:13" ht="43.5" customHeight="1" x14ac:dyDescent="0.25">
      <c r="A122" s="114" t="s">
        <v>448</v>
      </c>
      <c r="B122" s="24" t="s">
        <v>19</v>
      </c>
      <c r="C122" s="25" t="s">
        <v>447</v>
      </c>
      <c r="D122" s="26"/>
      <c r="E122" s="26"/>
      <c r="F122" s="26">
        <v>51380000</v>
      </c>
      <c r="G122" s="20"/>
      <c r="H122" s="26"/>
      <c r="I122" s="26">
        <v>7266000</v>
      </c>
      <c r="J122" s="26"/>
      <c r="K122" s="26"/>
      <c r="L122" s="26"/>
      <c r="M122" s="7"/>
    </row>
    <row r="123" spans="1:13" ht="63" x14ac:dyDescent="0.25">
      <c r="A123" s="114" t="s">
        <v>136</v>
      </c>
      <c r="B123" s="24" t="s">
        <v>19</v>
      </c>
      <c r="C123" s="25" t="s">
        <v>401</v>
      </c>
      <c r="D123" s="26">
        <f t="shared" si="20"/>
        <v>53252200</v>
      </c>
      <c r="E123" s="26">
        <v>53252200</v>
      </c>
      <c r="F123" s="26"/>
      <c r="G123" s="20">
        <f t="shared" si="18"/>
        <v>8876000</v>
      </c>
      <c r="H123" s="26">
        <v>8876000</v>
      </c>
      <c r="I123" s="26"/>
      <c r="J123" s="20">
        <f t="shared" si="25"/>
        <v>16.667855975903343</v>
      </c>
      <c r="K123" s="26"/>
      <c r="L123" s="26"/>
      <c r="M123" s="7"/>
    </row>
    <row r="124" spans="1:13" ht="47.25" x14ac:dyDescent="0.25">
      <c r="A124" s="115" t="s">
        <v>137</v>
      </c>
      <c r="B124" s="47" t="s">
        <v>19</v>
      </c>
      <c r="C124" s="48" t="s">
        <v>402</v>
      </c>
      <c r="D124" s="49">
        <f t="shared" si="20"/>
        <v>97823140</v>
      </c>
      <c r="E124" s="49">
        <f>E126+E129+E125+E128</f>
        <v>67347920</v>
      </c>
      <c r="F124" s="49">
        <f>F126+F129+F127+F125</f>
        <v>30475220</v>
      </c>
      <c r="G124" s="53">
        <f t="shared" si="18"/>
        <v>7761349.1799999997</v>
      </c>
      <c r="H124" s="49">
        <f>H126+H129+H125+H128</f>
        <v>7761349.1799999997</v>
      </c>
      <c r="I124" s="49">
        <f>I126+I129+I125++I127</f>
        <v>0</v>
      </c>
      <c r="J124" s="53">
        <f>G124/D124*100</f>
        <v>7.9340626154507001</v>
      </c>
      <c r="K124" s="53">
        <f>H124/E124*100</f>
        <v>11.524259665331906</v>
      </c>
      <c r="L124" s="53">
        <f>I124/F124*100</f>
        <v>0</v>
      </c>
      <c r="M124" s="7"/>
    </row>
    <row r="125" spans="1:13" ht="220.5" x14ac:dyDescent="0.25">
      <c r="A125" s="114" t="s">
        <v>464</v>
      </c>
      <c r="B125" s="24" t="s">
        <v>19</v>
      </c>
      <c r="C125" s="25" t="s">
        <v>455</v>
      </c>
      <c r="D125" s="26">
        <f t="shared" si="20"/>
        <v>26590320</v>
      </c>
      <c r="E125" s="26"/>
      <c r="F125" s="26">
        <v>26590320</v>
      </c>
      <c r="G125" s="20">
        <f t="shared" si="18"/>
        <v>0</v>
      </c>
      <c r="H125" s="26"/>
      <c r="I125" s="26"/>
      <c r="J125" s="26">
        <f t="shared" ref="J125:J128" si="27">G125/D125*100</f>
        <v>0</v>
      </c>
      <c r="K125" s="26" t="e">
        <f t="shared" ref="K125:K128" si="28">H125/E125*100</f>
        <v>#DIV/0!</v>
      </c>
      <c r="L125" s="53">
        <f t="shared" ref="L125:L128" si="29">I125/F125*100</f>
        <v>0</v>
      </c>
      <c r="M125" s="7"/>
    </row>
    <row r="126" spans="1:13" ht="47.25" x14ac:dyDescent="0.25">
      <c r="A126" s="114" t="s">
        <v>434</v>
      </c>
      <c r="B126" s="24" t="s">
        <v>19</v>
      </c>
      <c r="C126" s="25" t="s">
        <v>433</v>
      </c>
      <c r="D126" s="26">
        <f t="shared" si="20"/>
        <v>2416300</v>
      </c>
      <c r="E126" s="26">
        <v>2416300</v>
      </c>
      <c r="F126" s="26"/>
      <c r="G126" s="20">
        <f t="shared" si="18"/>
        <v>0</v>
      </c>
      <c r="H126" s="26"/>
      <c r="I126" s="26"/>
      <c r="J126" s="26">
        <f t="shared" si="27"/>
        <v>0</v>
      </c>
      <c r="K126" s="26">
        <f t="shared" si="28"/>
        <v>0</v>
      </c>
      <c r="L126" s="53" t="e">
        <f t="shared" si="29"/>
        <v>#DIV/0!</v>
      </c>
      <c r="M126" s="7"/>
    </row>
    <row r="127" spans="1:13" ht="196.5" customHeight="1" x14ac:dyDescent="0.25">
      <c r="A127" s="114" t="s">
        <v>458</v>
      </c>
      <c r="B127" s="24" t="s">
        <v>19</v>
      </c>
      <c r="C127" s="25" t="s">
        <v>453</v>
      </c>
      <c r="D127" s="26">
        <f>E127+F127</f>
        <v>0</v>
      </c>
      <c r="E127" s="26"/>
      <c r="F127" s="26"/>
      <c r="G127" s="20">
        <f>H127+I127</f>
        <v>0</v>
      </c>
      <c r="H127" s="26"/>
      <c r="I127" s="26"/>
      <c r="J127" s="26" t="e">
        <f t="shared" si="27"/>
        <v>#DIV/0!</v>
      </c>
      <c r="K127" s="26" t="e">
        <f t="shared" si="28"/>
        <v>#DIV/0!</v>
      </c>
      <c r="L127" s="53" t="e">
        <f t="shared" si="29"/>
        <v>#DIV/0!</v>
      </c>
      <c r="M127" s="7"/>
    </row>
    <row r="128" spans="1:13" ht="44.25" customHeight="1" x14ac:dyDescent="0.25">
      <c r="A128" s="114" t="s">
        <v>465</v>
      </c>
      <c r="B128" s="24" t="s">
        <v>19</v>
      </c>
      <c r="C128" s="25" t="s">
        <v>462</v>
      </c>
      <c r="D128" s="26">
        <f>E128+F128</f>
        <v>48720</v>
      </c>
      <c r="E128" s="26">
        <v>48720</v>
      </c>
      <c r="F128" s="26"/>
      <c r="G128" s="20">
        <f>H128+I128</f>
        <v>0</v>
      </c>
      <c r="H128" s="26"/>
      <c r="I128" s="26"/>
      <c r="J128" s="26">
        <f t="shared" si="27"/>
        <v>0</v>
      </c>
      <c r="K128" s="26">
        <f t="shared" si="28"/>
        <v>0</v>
      </c>
      <c r="L128" s="53" t="e">
        <f t="shared" si="29"/>
        <v>#DIV/0!</v>
      </c>
      <c r="M128" s="7"/>
    </row>
    <row r="129" spans="1:13" ht="15.75" x14ac:dyDescent="0.25">
      <c r="A129" s="114" t="s">
        <v>138</v>
      </c>
      <c r="B129" s="24" t="s">
        <v>19</v>
      </c>
      <c r="C129" s="25" t="s">
        <v>403</v>
      </c>
      <c r="D129" s="26">
        <f t="shared" si="20"/>
        <v>68767800</v>
      </c>
      <c r="E129" s="26">
        <f t="shared" ref="E129:I129" si="30">E130+E131</f>
        <v>64882900</v>
      </c>
      <c r="F129" s="26">
        <f>F131</f>
        <v>3884900</v>
      </c>
      <c r="G129" s="20">
        <f t="shared" si="18"/>
        <v>7761349.1799999997</v>
      </c>
      <c r="H129" s="26">
        <f t="shared" si="30"/>
        <v>7761349.1799999997</v>
      </c>
      <c r="I129" s="26">
        <f t="shared" si="30"/>
        <v>0</v>
      </c>
      <c r="J129" s="20">
        <f t="shared" ref="J129:L131" si="31">G129/D129*100</f>
        <v>11.286313041859707</v>
      </c>
      <c r="K129" s="20">
        <f t="shared" si="31"/>
        <v>11.962087360460151</v>
      </c>
      <c r="L129" s="20">
        <f t="shared" si="31"/>
        <v>0</v>
      </c>
      <c r="M129" s="7"/>
    </row>
    <row r="130" spans="1:13" ht="31.5" x14ac:dyDescent="0.25">
      <c r="A130" s="114" t="s">
        <v>139</v>
      </c>
      <c r="B130" s="24" t="s">
        <v>19</v>
      </c>
      <c r="C130" s="25" t="s">
        <v>404</v>
      </c>
      <c r="D130" s="26">
        <f t="shared" si="20"/>
        <v>64882900</v>
      </c>
      <c r="E130" s="26">
        <v>64882900</v>
      </c>
      <c r="F130" s="26"/>
      <c r="G130" s="20">
        <f t="shared" si="18"/>
        <v>7761349.1799999997</v>
      </c>
      <c r="H130" s="26">
        <v>7761349.1799999997</v>
      </c>
      <c r="I130" s="26"/>
      <c r="J130" s="20">
        <f t="shared" si="31"/>
        <v>11.962087360460151</v>
      </c>
      <c r="K130" s="20">
        <f t="shared" si="31"/>
        <v>11.962087360460151</v>
      </c>
      <c r="L130" s="20" t="e">
        <f t="shared" si="31"/>
        <v>#DIV/0!</v>
      </c>
      <c r="M130" s="7"/>
    </row>
    <row r="131" spans="1:13" ht="31.5" x14ac:dyDescent="0.25">
      <c r="A131" s="114" t="s">
        <v>140</v>
      </c>
      <c r="B131" s="24" t="s">
        <v>19</v>
      </c>
      <c r="C131" s="25" t="s">
        <v>405</v>
      </c>
      <c r="D131" s="26">
        <f t="shared" si="20"/>
        <v>3884900</v>
      </c>
      <c r="E131" s="26"/>
      <c r="F131" s="26">
        <v>3884900</v>
      </c>
      <c r="G131" s="20">
        <f t="shared" si="18"/>
        <v>0</v>
      </c>
      <c r="H131" s="26"/>
      <c r="I131" s="26"/>
      <c r="J131" s="20">
        <f t="shared" si="31"/>
        <v>0</v>
      </c>
      <c r="K131" s="26"/>
      <c r="L131" s="26"/>
      <c r="M131" s="7"/>
    </row>
    <row r="132" spans="1:13" ht="31.5" x14ac:dyDescent="0.25">
      <c r="A132" s="115" t="s">
        <v>141</v>
      </c>
      <c r="B132" s="47" t="s">
        <v>19</v>
      </c>
      <c r="C132" s="48" t="s">
        <v>406</v>
      </c>
      <c r="D132" s="49">
        <f t="shared" si="20"/>
        <v>234315100</v>
      </c>
      <c r="E132" s="49">
        <f>E133+E135+E137+E139+E142+E145+E144</f>
        <v>233091700</v>
      </c>
      <c r="F132" s="49">
        <f>F133+F135+F137+F139+F142+F144+F145</f>
        <v>1223400</v>
      </c>
      <c r="G132" s="53">
        <f t="shared" si="18"/>
        <v>28224292.100000001</v>
      </c>
      <c r="H132" s="49">
        <f>H133+H135+H137+H139+H142+H145+H144</f>
        <v>28076663.850000001</v>
      </c>
      <c r="I132" s="26">
        <f>I133+I135+I137+I139+I142+I144+I145+I141</f>
        <v>147628.25</v>
      </c>
      <c r="J132" s="53">
        <f>G132/D132*100</f>
        <v>12.045443123383855</v>
      </c>
      <c r="K132" s="53">
        <f>H132/E132*100</f>
        <v>12.04532973503561</v>
      </c>
      <c r="L132" s="53">
        <f>I132/F132*100</f>
        <v>12.067046754945235</v>
      </c>
      <c r="M132" s="7"/>
    </row>
    <row r="133" spans="1:13" ht="78.75" x14ac:dyDescent="0.25">
      <c r="A133" s="114" t="s">
        <v>142</v>
      </c>
      <c r="B133" s="24" t="s">
        <v>19</v>
      </c>
      <c r="C133" s="25" t="s">
        <v>407</v>
      </c>
      <c r="D133" s="26">
        <f t="shared" si="20"/>
        <v>0</v>
      </c>
      <c r="E133" s="26">
        <f>E134</f>
        <v>0</v>
      </c>
      <c r="F133" s="26">
        <f>F134</f>
        <v>0</v>
      </c>
      <c r="G133" s="20">
        <f t="shared" si="18"/>
        <v>0</v>
      </c>
      <c r="H133" s="26">
        <f>H134</f>
        <v>0</v>
      </c>
      <c r="I133" s="26">
        <f>I134</f>
        <v>0</v>
      </c>
      <c r="J133" s="26"/>
      <c r="K133" s="26"/>
      <c r="L133" s="26"/>
      <c r="M133" s="7"/>
    </row>
    <row r="134" spans="1:13" ht="78.75" x14ac:dyDescent="0.25">
      <c r="A134" s="114" t="s">
        <v>143</v>
      </c>
      <c r="B134" s="24" t="s">
        <v>19</v>
      </c>
      <c r="C134" s="25" t="s">
        <v>408</v>
      </c>
      <c r="D134" s="26">
        <f t="shared" si="20"/>
        <v>0</v>
      </c>
      <c r="E134" s="26"/>
      <c r="F134" s="26"/>
      <c r="G134" s="20">
        <f t="shared" si="18"/>
        <v>0</v>
      </c>
      <c r="H134" s="26"/>
      <c r="I134" s="26"/>
      <c r="J134" s="26"/>
      <c r="K134" s="26"/>
      <c r="L134" s="26"/>
      <c r="M134" s="7"/>
    </row>
    <row r="135" spans="1:13" ht="63" x14ac:dyDescent="0.25">
      <c r="A135" s="114" t="s">
        <v>144</v>
      </c>
      <c r="B135" s="24" t="s">
        <v>19</v>
      </c>
      <c r="C135" s="25" t="s">
        <v>409</v>
      </c>
      <c r="D135" s="26">
        <f t="shared" si="20"/>
        <v>1097500</v>
      </c>
      <c r="E135" s="26">
        <f>E136</f>
        <v>0</v>
      </c>
      <c r="F135" s="26">
        <f>F136</f>
        <v>1097500</v>
      </c>
      <c r="G135" s="20">
        <f t="shared" si="18"/>
        <v>125512.43</v>
      </c>
      <c r="H135" s="26">
        <f>H136</f>
        <v>0</v>
      </c>
      <c r="I135" s="26">
        <f>I136</f>
        <v>125512.43</v>
      </c>
      <c r="J135" s="20">
        <f t="shared" ref="J135:L141" si="32">G135/D135*100</f>
        <v>11.436212300683371</v>
      </c>
      <c r="K135" s="20" t="e">
        <f t="shared" si="32"/>
        <v>#DIV/0!</v>
      </c>
      <c r="L135" s="20">
        <f t="shared" si="32"/>
        <v>11.436212300683371</v>
      </c>
      <c r="M135" s="7"/>
    </row>
    <row r="136" spans="1:13" ht="78.75" x14ac:dyDescent="0.25">
      <c r="A136" s="114" t="s">
        <v>145</v>
      </c>
      <c r="B136" s="24" t="s">
        <v>19</v>
      </c>
      <c r="C136" s="25" t="s">
        <v>410</v>
      </c>
      <c r="D136" s="26">
        <f t="shared" si="20"/>
        <v>1097500</v>
      </c>
      <c r="E136" s="26"/>
      <c r="F136" s="26">
        <v>1097500</v>
      </c>
      <c r="G136" s="20">
        <f t="shared" si="18"/>
        <v>125512.43</v>
      </c>
      <c r="H136" s="26">
        <v>0</v>
      </c>
      <c r="I136" s="26">
        <v>125512.43</v>
      </c>
      <c r="J136" s="20">
        <f t="shared" si="32"/>
        <v>11.436212300683371</v>
      </c>
      <c r="K136" s="20" t="e">
        <f t="shared" si="32"/>
        <v>#DIV/0!</v>
      </c>
      <c r="L136" s="20">
        <f t="shared" si="32"/>
        <v>11.436212300683371</v>
      </c>
      <c r="M136" s="7"/>
    </row>
    <row r="137" spans="1:13" ht="63" x14ac:dyDescent="0.25">
      <c r="A137" s="114" t="s">
        <v>146</v>
      </c>
      <c r="B137" s="24" t="s">
        <v>19</v>
      </c>
      <c r="C137" s="25" t="s">
        <v>411</v>
      </c>
      <c r="D137" s="26">
        <f t="shared" si="20"/>
        <v>0</v>
      </c>
      <c r="E137" s="26">
        <f>E138</f>
        <v>0</v>
      </c>
      <c r="F137" s="26">
        <f>F138</f>
        <v>0</v>
      </c>
      <c r="G137" s="20">
        <f t="shared" si="18"/>
        <v>0</v>
      </c>
      <c r="H137" s="26">
        <f>H138</f>
        <v>0</v>
      </c>
      <c r="I137" s="26">
        <f>I138</f>
        <v>0</v>
      </c>
      <c r="J137" s="20" t="e">
        <f t="shared" si="32"/>
        <v>#DIV/0!</v>
      </c>
      <c r="K137" s="20" t="e">
        <f t="shared" si="32"/>
        <v>#DIV/0!</v>
      </c>
      <c r="L137" s="20" t="e">
        <f t="shared" si="32"/>
        <v>#DIV/0!</v>
      </c>
      <c r="M137" s="7"/>
    </row>
    <row r="138" spans="1:13" ht="63" x14ac:dyDescent="0.25">
      <c r="A138" s="114" t="s">
        <v>147</v>
      </c>
      <c r="B138" s="24" t="s">
        <v>19</v>
      </c>
      <c r="C138" s="25" t="s">
        <v>412</v>
      </c>
      <c r="D138" s="26">
        <f t="shared" si="20"/>
        <v>0</v>
      </c>
      <c r="E138" s="26"/>
      <c r="F138" s="26"/>
      <c r="G138" s="20">
        <f t="shared" si="18"/>
        <v>0</v>
      </c>
      <c r="H138" s="26"/>
      <c r="I138" s="26"/>
      <c r="J138" s="20" t="e">
        <f t="shared" si="32"/>
        <v>#DIV/0!</v>
      </c>
      <c r="K138" s="20" t="e">
        <f t="shared" si="32"/>
        <v>#DIV/0!</v>
      </c>
      <c r="L138" s="20" t="e">
        <f t="shared" si="32"/>
        <v>#DIV/0!</v>
      </c>
      <c r="M138" s="7"/>
    </row>
    <row r="139" spans="1:13" ht="47.25" x14ac:dyDescent="0.25">
      <c r="A139" s="114" t="s">
        <v>148</v>
      </c>
      <c r="B139" s="24" t="s">
        <v>19</v>
      </c>
      <c r="C139" s="25" t="s">
        <v>413</v>
      </c>
      <c r="D139" s="26">
        <f t="shared" si="20"/>
        <v>43496000</v>
      </c>
      <c r="E139" s="26">
        <f>E140+E141</f>
        <v>43370100</v>
      </c>
      <c r="F139" s="26">
        <f>F140+F141</f>
        <v>125900</v>
      </c>
      <c r="G139" s="20">
        <f t="shared" si="18"/>
        <v>7513863.8499999996</v>
      </c>
      <c r="H139" s="26">
        <f>H140+H141</f>
        <v>7513863.8499999996</v>
      </c>
      <c r="I139" s="26"/>
      <c r="J139" s="20">
        <f t="shared" si="32"/>
        <v>17.274838720801913</v>
      </c>
      <c r="K139" s="20">
        <f t="shared" si="32"/>
        <v>17.324986223227523</v>
      </c>
      <c r="L139" s="20">
        <f t="shared" si="32"/>
        <v>0</v>
      </c>
      <c r="M139" s="7"/>
    </row>
    <row r="140" spans="1:13" ht="63" x14ac:dyDescent="0.25">
      <c r="A140" s="114" t="s">
        <v>149</v>
      </c>
      <c r="B140" s="24" t="s">
        <v>19</v>
      </c>
      <c r="C140" s="25" t="s">
        <v>414</v>
      </c>
      <c r="D140" s="26">
        <f t="shared" si="20"/>
        <v>43370100</v>
      </c>
      <c r="E140" s="26">
        <v>43370100</v>
      </c>
      <c r="F140" s="26"/>
      <c r="G140" s="20">
        <f t="shared" si="18"/>
        <v>7513863.8499999996</v>
      </c>
      <c r="H140" s="26">
        <v>7513863.8499999996</v>
      </c>
      <c r="I140" s="26"/>
      <c r="J140" s="20">
        <f t="shared" si="32"/>
        <v>17.324986223227523</v>
      </c>
      <c r="K140" s="20">
        <f t="shared" si="32"/>
        <v>17.324986223227523</v>
      </c>
      <c r="L140" s="20" t="e">
        <f t="shared" si="32"/>
        <v>#DIV/0!</v>
      </c>
      <c r="M140" s="7"/>
    </row>
    <row r="141" spans="1:13" ht="63" x14ac:dyDescent="0.25">
      <c r="A141" s="114" t="s">
        <v>150</v>
      </c>
      <c r="B141" s="24" t="s">
        <v>19</v>
      </c>
      <c r="C141" s="25" t="s">
        <v>417</v>
      </c>
      <c r="D141" s="26">
        <f t="shared" si="20"/>
        <v>125900</v>
      </c>
      <c r="E141" s="26"/>
      <c r="F141" s="26">
        <v>125900</v>
      </c>
      <c r="G141" s="20">
        <f t="shared" si="18"/>
        <v>22115.82</v>
      </c>
      <c r="H141" s="26"/>
      <c r="I141" s="26">
        <v>22115.82</v>
      </c>
      <c r="J141" s="20">
        <f t="shared" si="32"/>
        <v>17.566179507545669</v>
      </c>
      <c r="K141" s="20" t="e">
        <f t="shared" si="32"/>
        <v>#DIV/0!</v>
      </c>
      <c r="L141" s="20">
        <f t="shared" si="32"/>
        <v>17.566179507545669</v>
      </c>
      <c r="M141" s="7"/>
    </row>
    <row r="142" spans="1:13" ht="47.25" x14ac:dyDescent="0.25">
      <c r="A142" s="114" t="s">
        <v>151</v>
      </c>
      <c r="B142" s="24" t="s">
        <v>19</v>
      </c>
      <c r="C142" s="25" t="s">
        <v>415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63" x14ac:dyDescent="0.25">
      <c r="A143" s="114" t="s">
        <v>152</v>
      </c>
      <c r="B143" s="24" t="s">
        <v>19</v>
      </c>
      <c r="C143" s="25" t="s">
        <v>416</v>
      </c>
      <c r="D143" s="26">
        <f t="shared" si="20"/>
        <v>0</v>
      </c>
      <c r="E143" s="26"/>
      <c r="F143" s="26"/>
      <c r="G143" s="20">
        <f t="shared" si="18"/>
        <v>0</v>
      </c>
      <c r="H143" s="26"/>
      <c r="I143" s="26"/>
      <c r="J143" s="26"/>
      <c r="K143" s="26"/>
      <c r="L143" s="26"/>
      <c r="M143" s="7"/>
    </row>
    <row r="144" spans="1:13" ht="31.5" x14ac:dyDescent="0.25">
      <c r="A144" s="114" t="s">
        <v>343</v>
      </c>
      <c r="B144" s="24" t="s">
        <v>19</v>
      </c>
      <c r="C144" s="25" t="s">
        <v>418</v>
      </c>
      <c r="D144" s="26">
        <f t="shared" si="20"/>
        <v>700</v>
      </c>
      <c r="E144" s="26">
        <v>700</v>
      </c>
      <c r="F144" s="26"/>
      <c r="G144" s="20">
        <f t="shared" si="18"/>
        <v>700</v>
      </c>
      <c r="H144" s="26">
        <v>700</v>
      </c>
      <c r="I144" s="26"/>
      <c r="J144" s="20">
        <f t="shared" ref="J144" si="33">G144/D144*100</f>
        <v>100</v>
      </c>
      <c r="K144" s="26"/>
      <c r="L144" s="26"/>
      <c r="M144" s="7"/>
    </row>
    <row r="145" spans="1:13" ht="15.75" x14ac:dyDescent="0.25">
      <c r="A145" s="114" t="s">
        <v>153</v>
      </c>
      <c r="B145" s="24" t="s">
        <v>19</v>
      </c>
      <c r="C145" s="25" t="s">
        <v>419</v>
      </c>
      <c r="D145" s="26">
        <f t="shared" si="20"/>
        <v>189720900</v>
      </c>
      <c r="E145" s="26">
        <f>E146</f>
        <v>189720900</v>
      </c>
      <c r="F145" s="26"/>
      <c r="G145" s="20">
        <f t="shared" si="18"/>
        <v>20562100</v>
      </c>
      <c r="H145" s="26">
        <f>H146</f>
        <v>20562100</v>
      </c>
      <c r="I145" s="26"/>
      <c r="J145" s="20">
        <f t="shared" ref="J145:L148" si="34">G145/D145*100</f>
        <v>10.838078461571708</v>
      </c>
      <c r="K145" s="20">
        <f t="shared" si="34"/>
        <v>10.838078461571708</v>
      </c>
      <c r="L145" s="20" t="e">
        <f t="shared" si="34"/>
        <v>#DIV/0!</v>
      </c>
      <c r="M145" s="7"/>
    </row>
    <row r="146" spans="1:13" ht="31.5" x14ac:dyDescent="0.25">
      <c r="A146" s="114" t="s">
        <v>154</v>
      </c>
      <c r="B146" s="24" t="s">
        <v>19</v>
      </c>
      <c r="C146" s="25" t="s">
        <v>420</v>
      </c>
      <c r="D146" s="26">
        <f t="shared" si="20"/>
        <v>189720900</v>
      </c>
      <c r="E146" s="26">
        <v>189720900</v>
      </c>
      <c r="F146" s="26"/>
      <c r="G146" s="20">
        <f t="shared" si="18"/>
        <v>20562100</v>
      </c>
      <c r="H146" s="26">
        <v>20562100</v>
      </c>
      <c r="I146" s="26"/>
      <c r="J146" s="20">
        <f t="shared" si="34"/>
        <v>10.838078461571708</v>
      </c>
      <c r="K146" s="20">
        <f t="shared" si="34"/>
        <v>10.838078461571708</v>
      </c>
      <c r="L146" s="20" t="e">
        <f t="shared" si="34"/>
        <v>#DIV/0!</v>
      </c>
      <c r="M146" s="7"/>
    </row>
    <row r="147" spans="1:13" ht="15.75" x14ac:dyDescent="0.25">
      <c r="A147" s="114" t="s">
        <v>155</v>
      </c>
      <c r="B147" s="24" t="s">
        <v>19</v>
      </c>
      <c r="C147" s="25" t="s">
        <v>421</v>
      </c>
      <c r="D147" s="26">
        <f>D151+D150</f>
        <v>6963300</v>
      </c>
      <c r="E147" s="26">
        <f>E148+E151+E150</f>
        <v>9132167.0800000001</v>
      </c>
      <c r="F147" s="26">
        <f>F148+F151</f>
        <v>0</v>
      </c>
      <c r="G147" s="20">
        <f>G150+G151</f>
        <v>557997.90999999992</v>
      </c>
      <c r="H147" s="26">
        <f>H148+H151+H150</f>
        <v>557997.90999999992</v>
      </c>
      <c r="I147" s="26">
        <f>I151+I150</f>
        <v>0</v>
      </c>
      <c r="J147" s="20">
        <f t="shared" si="34"/>
        <v>8.0134118880415883</v>
      </c>
      <c r="K147" s="20">
        <f t="shared" si="34"/>
        <v>6.1102463972877716</v>
      </c>
      <c r="L147" s="20" t="e">
        <f t="shared" si="34"/>
        <v>#DIV/0!</v>
      </c>
      <c r="M147" s="7"/>
    </row>
    <row r="148" spans="1:13" ht="110.25" x14ac:dyDescent="0.25">
      <c r="A148" s="114" t="s">
        <v>156</v>
      </c>
      <c r="B148" s="24" t="s">
        <v>19</v>
      </c>
      <c r="C148" s="25" t="s">
        <v>422</v>
      </c>
      <c r="D148" s="26"/>
      <c r="E148" s="26">
        <f>E149</f>
        <v>2168867.08</v>
      </c>
      <c r="F148" s="26">
        <f>F149</f>
        <v>0</v>
      </c>
      <c r="G148" s="20"/>
      <c r="H148" s="26">
        <f>H149</f>
        <v>0</v>
      </c>
      <c r="I148" s="26">
        <f>I149</f>
        <v>0</v>
      </c>
      <c r="J148" s="20" t="e">
        <f t="shared" si="34"/>
        <v>#DIV/0!</v>
      </c>
      <c r="K148" s="20">
        <f t="shared" si="34"/>
        <v>0</v>
      </c>
      <c r="L148" s="20" t="e">
        <f t="shared" si="34"/>
        <v>#DIV/0!</v>
      </c>
      <c r="M148" s="7"/>
    </row>
    <row r="149" spans="1:13" ht="110.25" x14ac:dyDescent="0.25">
      <c r="A149" s="114" t="s">
        <v>157</v>
      </c>
      <c r="B149" s="24" t="s">
        <v>19</v>
      </c>
      <c r="C149" s="25" t="s">
        <v>423</v>
      </c>
      <c r="D149" s="26"/>
      <c r="E149" s="26">
        <v>2168867.08</v>
      </c>
      <c r="F149" s="26"/>
      <c r="G149" s="20"/>
      <c r="H149" s="26"/>
      <c r="I149" s="26"/>
      <c r="J149" s="26" t="e">
        <f t="shared" ref="J149:J155" si="35">G149/D149*100</f>
        <v>#DIV/0!</v>
      </c>
      <c r="K149" s="26">
        <f t="shared" ref="K149:K155" si="36">H149/E149*100</f>
        <v>0</v>
      </c>
      <c r="L149" s="26" t="e">
        <f t="shared" ref="L149:L155" si="37">I149/F149*100</f>
        <v>#DIV/0!</v>
      </c>
      <c r="M149" s="7"/>
    </row>
    <row r="150" spans="1:13" ht="15.75" x14ac:dyDescent="0.25">
      <c r="A150" s="114" t="s">
        <v>436</v>
      </c>
      <c r="B150" s="24" t="s">
        <v>19</v>
      </c>
      <c r="C150" s="25" t="s">
        <v>435</v>
      </c>
      <c r="D150" s="26">
        <f>E150</f>
        <v>0</v>
      </c>
      <c r="E150" s="26"/>
      <c r="F150" s="26"/>
      <c r="G150" s="20">
        <f>H150</f>
        <v>0</v>
      </c>
      <c r="H150" s="26"/>
      <c r="I150" s="26"/>
      <c r="J150" s="26"/>
      <c r="K150" s="26"/>
      <c r="L150" s="26"/>
      <c r="M150" s="7"/>
    </row>
    <row r="151" spans="1:13" ht="15.75" x14ac:dyDescent="0.25">
      <c r="A151" s="114" t="s">
        <v>424</v>
      </c>
      <c r="B151" s="47" t="s">
        <v>19</v>
      </c>
      <c r="C151" s="48" t="s">
        <v>425</v>
      </c>
      <c r="D151" s="49">
        <f>E151+D154</f>
        <v>6963300</v>
      </c>
      <c r="E151" s="49">
        <f>E152+E153</f>
        <v>6963300</v>
      </c>
      <c r="F151" s="49">
        <f>F154</f>
        <v>0</v>
      </c>
      <c r="G151" s="53">
        <f>H151+G154</f>
        <v>557997.90999999992</v>
      </c>
      <c r="H151" s="49">
        <f>H152+H153</f>
        <v>557997.90999999992</v>
      </c>
      <c r="I151" s="49">
        <f>I154</f>
        <v>0</v>
      </c>
      <c r="J151" s="49">
        <f t="shared" si="35"/>
        <v>8.0134118880415883</v>
      </c>
      <c r="K151" s="49">
        <f t="shared" si="36"/>
        <v>8.0134118880415883</v>
      </c>
      <c r="L151" s="49" t="e">
        <f t="shared" si="37"/>
        <v>#DIV/0!</v>
      </c>
      <c r="M151" s="7"/>
    </row>
    <row r="152" spans="1:13" ht="31.5" x14ac:dyDescent="0.25">
      <c r="A152" s="114" t="s">
        <v>430</v>
      </c>
      <c r="B152" s="24" t="s">
        <v>19</v>
      </c>
      <c r="C152" s="25" t="s">
        <v>487</v>
      </c>
      <c r="D152" s="26">
        <f>E152</f>
        <v>6468300</v>
      </c>
      <c r="E152" s="26">
        <v>6468300</v>
      </c>
      <c r="F152" s="26"/>
      <c r="G152" s="20">
        <f t="shared" si="18"/>
        <v>521973.91</v>
      </c>
      <c r="H152" s="26">
        <v>521973.91</v>
      </c>
      <c r="I152" s="26"/>
      <c r="J152" s="26">
        <f t="shared" si="35"/>
        <v>8.069723265773078</v>
      </c>
      <c r="K152" s="26">
        <f t="shared" si="36"/>
        <v>8.069723265773078</v>
      </c>
      <c r="L152" s="26" t="e">
        <f t="shared" si="37"/>
        <v>#DIV/0!</v>
      </c>
      <c r="M152" s="7"/>
    </row>
    <row r="153" spans="1:13" ht="31.5" x14ac:dyDescent="0.25">
      <c r="A153" s="114" t="s">
        <v>430</v>
      </c>
      <c r="B153" s="24" t="s">
        <v>19</v>
      </c>
      <c r="C153" s="25" t="s">
        <v>484</v>
      </c>
      <c r="D153" s="26">
        <f>E153</f>
        <v>495000</v>
      </c>
      <c r="E153" s="26">
        <v>495000</v>
      </c>
      <c r="F153" s="26"/>
      <c r="G153" s="20">
        <f>H153</f>
        <v>36024</v>
      </c>
      <c r="H153" s="26">
        <v>36024</v>
      </c>
      <c r="I153" s="26"/>
      <c r="J153" s="26"/>
      <c r="K153" s="26">
        <f t="shared" si="36"/>
        <v>7.2775757575757574</v>
      </c>
      <c r="L153" s="26"/>
      <c r="M153" s="7"/>
    </row>
    <row r="154" spans="1:13" ht="31.5" x14ac:dyDescent="0.25">
      <c r="A154" s="114" t="s">
        <v>431</v>
      </c>
      <c r="B154" s="24" t="s">
        <v>19</v>
      </c>
      <c r="C154" s="25" t="s">
        <v>429</v>
      </c>
      <c r="D154" s="26">
        <f>F154</f>
        <v>0</v>
      </c>
      <c r="E154" s="26"/>
      <c r="F154" s="26"/>
      <c r="G154" s="20">
        <f>I154</f>
        <v>0</v>
      </c>
      <c r="H154" s="26"/>
      <c r="I154" s="26"/>
      <c r="J154" s="26" t="e">
        <f t="shared" si="35"/>
        <v>#DIV/0!</v>
      </c>
      <c r="K154" s="26" t="e">
        <f t="shared" si="36"/>
        <v>#DIV/0!</v>
      </c>
      <c r="L154" s="26" t="e">
        <f t="shared" si="37"/>
        <v>#DIV/0!</v>
      </c>
      <c r="M154" s="7"/>
    </row>
    <row r="155" spans="1:13" ht="15.75" x14ac:dyDescent="0.25">
      <c r="A155" s="114" t="s">
        <v>456</v>
      </c>
      <c r="B155" s="24" t="s">
        <v>19</v>
      </c>
      <c r="C155" s="25" t="s">
        <v>342</v>
      </c>
      <c r="D155" s="26">
        <f t="shared" si="20"/>
        <v>0</v>
      </c>
      <c r="E155" s="26"/>
      <c r="F155" s="26"/>
      <c r="G155" s="20">
        <f t="shared" si="18"/>
        <v>0</v>
      </c>
      <c r="H155" s="26"/>
      <c r="I155" s="26"/>
      <c r="J155" s="20" t="e">
        <f t="shared" si="35"/>
        <v>#DIV/0!</v>
      </c>
      <c r="K155" s="26" t="e">
        <f t="shared" si="36"/>
        <v>#DIV/0!</v>
      </c>
      <c r="L155" s="26" t="e">
        <f t="shared" si="37"/>
        <v>#DIV/0!</v>
      </c>
      <c r="M155" s="7"/>
    </row>
    <row r="156" spans="1:13" ht="78.75" x14ac:dyDescent="0.25">
      <c r="A156" s="111" t="s">
        <v>159</v>
      </c>
      <c r="B156" s="24" t="s">
        <v>19</v>
      </c>
      <c r="C156" s="25" t="s">
        <v>158</v>
      </c>
      <c r="D156" s="26">
        <f t="shared" si="20"/>
        <v>-11918048.210000001</v>
      </c>
      <c r="E156" s="26">
        <f>E157+E158</f>
        <v>-11918048.210000001</v>
      </c>
      <c r="F156" s="26">
        <f>F157+F158</f>
        <v>0</v>
      </c>
      <c r="G156" s="53">
        <f t="shared" si="18"/>
        <v>-11918048.210000001</v>
      </c>
      <c r="H156" s="26">
        <f>H157+H158</f>
        <v>-11918048.210000001</v>
      </c>
      <c r="I156" s="26">
        <f>I157+I158</f>
        <v>0</v>
      </c>
      <c r="J156" s="20">
        <f t="shared" ref="J156:L157" si="38">G156/D156*100</f>
        <v>100</v>
      </c>
      <c r="K156" s="20">
        <f t="shared" si="38"/>
        <v>100</v>
      </c>
      <c r="L156" s="20" t="e">
        <f t="shared" si="38"/>
        <v>#DIV/0!</v>
      </c>
      <c r="M156" s="7"/>
    </row>
    <row r="157" spans="1:13" ht="78.75" x14ac:dyDescent="0.25">
      <c r="A157" s="114" t="s">
        <v>159</v>
      </c>
      <c r="B157" s="24" t="s">
        <v>19</v>
      </c>
      <c r="C157" s="25" t="s">
        <v>426</v>
      </c>
      <c r="D157" s="26">
        <f t="shared" si="20"/>
        <v>-11918048.210000001</v>
      </c>
      <c r="E157" s="26">
        <v>-11918048.210000001</v>
      </c>
      <c r="F157" s="26"/>
      <c r="G157" s="20">
        <f t="shared" si="18"/>
        <v>-11918048.210000001</v>
      </c>
      <c r="H157" s="26">
        <v>-11918048.210000001</v>
      </c>
      <c r="I157" s="26"/>
      <c r="J157" s="20">
        <f t="shared" si="38"/>
        <v>100</v>
      </c>
      <c r="K157" s="20">
        <f t="shared" si="38"/>
        <v>100</v>
      </c>
      <c r="L157" s="20" t="e">
        <f t="shared" si="38"/>
        <v>#DIV/0!</v>
      </c>
      <c r="M157" s="7"/>
    </row>
    <row r="158" spans="1:13" ht="63.75" thickBot="1" x14ac:dyDescent="0.3">
      <c r="A158" s="114" t="s">
        <v>160</v>
      </c>
      <c r="B158" s="24" t="s">
        <v>19</v>
      </c>
      <c r="C158" s="25" t="s">
        <v>427</v>
      </c>
      <c r="D158" s="26">
        <f t="shared" si="20"/>
        <v>0</v>
      </c>
      <c r="E158" s="26"/>
      <c r="F158" s="26"/>
      <c r="G158" s="20">
        <f t="shared" si="18"/>
        <v>0</v>
      </c>
      <c r="H158" s="26"/>
      <c r="I158" s="26"/>
      <c r="J158" s="26"/>
      <c r="K158" s="26"/>
      <c r="L158" s="26"/>
      <c r="M158" s="7"/>
    </row>
    <row r="159" spans="1:13" x14ac:dyDescent="0.25">
      <c r="A159" s="8"/>
      <c r="B159" s="11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3" t="s">
        <v>161</v>
      </c>
    </row>
    <row r="160" spans="1:13" x14ac:dyDescent="0.25">
      <c r="A160" s="8"/>
      <c r="B160" s="8"/>
      <c r="C160" s="8"/>
      <c r="D160" s="13"/>
      <c r="E160" s="13"/>
      <c r="F160" s="13"/>
      <c r="G160" s="13"/>
      <c r="H160" s="13"/>
      <c r="I160" s="13"/>
      <c r="J160" s="13"/>
      <c r="K160" s="13"/>
      <c r="L160" s="13"/>
      <c r="M160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5" workbookViewId="0">
      <selection activeCell="H63" sqref="H63"/>
    </sheetView>
  </sheetViews>
  <sheetFormatPr defaultColWidth="9.140625"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9" width="17.85546875" style="1" customWidth="1"/>
    <col min="10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5" customHeight="1" x14ac:dyDescent="0.25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25">
      <c r="A4" s="132" t="s">
        <v>0</v>
      </c>
      <c r="B4" s="132" t="s">
        <v>1</v>
      </c>
      <c r="C4" s="132" t="s">
        <v>162</v>
      </c>
      <c r="D4" s="134" t="s">
        <v>3</v>
      </c>
      <c r="E4" s="129"/>
      <c r="F4" s="129"/>
      <c r="G4" s="134" t="s">
        <v>4</v>
      </c>
      <c r="H4" s="129"/>
      <c r="I4" s="129"/>
      <c r="J4" s="127" t="s">
        <v>314</v>
      </c>
      <c r="K4" s="127" t="s">
        <v>315</v>
      </c>
      <c r="L4" s="127" t="s">
        <v>316</v>
      </c>
      <c r="M4" s="5"/>
    </row>
    <row r="5" spans="1:13" ht="140.44999999999999" customHeight="1" x14ac:dyDescent="0.25">
      <c r="A5" s="133"/>
      <c r="B5" s="133"/>
      <c r="C5" s="133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8"/>
      <c r="K5" s="128"/>
      <c r="L5" s="128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75" x14ac:dyDescent="0.25">
      <c r="A7" s="54" t="s">
        <v>164</v>
      </c>
      <c r="B7" s="51" t="s">
        <v>165</v>
      </c>
      <c r="C7" s="55" t="s">
        <v>335</v>
      </c>
      <c r="D7" s="49">
        <f t="shared" ref="D7:I7" si="0">D9+D18+D20+D25+D31+D38+D44+D47+D49+D54+D57+D59+D36</f>
        <v>650981707.34000003</v>
      </c>
      <c r="E7" s="49">
        <f t="shared" si="0"/>
        <v>594851173.41999996</v>
      </c>
      <c r="F7" s="49">
        <f t="shared" si="0"/>
        <v>107510533.92</v>
      </c>
      <c r="G7" s="49">
        <f t="shared" si="0"/>
        <v>88338408.610000014</v>
      </c>
      <c r="H7" s="49">
        <f t="shared" si="0"/>
        <v>87365045.530000016</v>
      </c>
      <c r="I7" s="49">
        <f t="shared" si="0"/>
        <v>8239363.0800000001</v>
      </c>
      <c r="J7" s="49">
        <f>G7/D7*100</f>
        <v>13.570029328621658</v>
      </c>
      <c r="K7" s="49">
        <f>H7/E7*100</f>
        <v>14.686874538333496</v>
      </c>
      <c r="L7" s="49">
        <f>I7/F7*100</f>
        <v>7.6637728226064041</v>
      </c>
      <c r="M7" s="7"/>
    </row>
    <row r="8" spans="1:13" ht="15.75" x14ac:dyDescent="0.25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5" x14ac:dyDescent="0.25">
      <c r="A9" s="46" t="s">
        <v>166</v>
      </c>
      <c r="B9" s="47" t="s">
        <v>167</v>
      </c>
      <c r="C9" s="48" t="s">
        <v>168</v>
      </c>
      <c r="D9" s="49">
        <f t="shared" ref="D9:I9" si="1">SUM(D10:D17)</f>
        <v>199355820.84999999</v>
      </c>
      <c r="E9" s="49">
        <f t="shared" si="1"/>
        <v>155495323.06999999</v>
      </c>
      <c r="F9" s="49">
        <f t="shared" si="1"/>
        <v>43860497.780000001</v>
      </c>
      <c r="G9" s="49">
        <f t="shared" si="1"/>
        <v>27190139.530000001</v>
      </c>
      <c r="H9" s="49">
        <f t="shared" si="1"/>
        <v>22118231.82</v>
      </c>
      <c r="I9" s="49">
        <f t="shared" si="1"/>
        <v>5071907.71</v>
      </c>
      <c r="J9" s="49">
        <f t="shared" ref="J9:L13" si="2">G9/D9*100</f>
        <v>13.638999560719373</v>
      </c>
      <c r="K9" s="49">
        <f t="shared" si="2"/>
        <v>14.224371115035364</v>
      </c>
      <c r="L9" s="49">
        <f t="shared" si="2"/>
        <v>11.563725827828486</v>
      </c>
      <c r="M9" s="7"/>
    </row>
    <row r="10" spans="1:13" ht="47.25" x14ac:dyDescent="0.25">
      <c r="A10" s="56" t="s">
        <v>169</v>
      </c>
      <c r="B10" s="57" t="s">
        <v>167</v>
      </c>
      <c r="C10" s="58" t="s">
        <v>170</v>
      </c>
      <c r="D10" s="59">
        <f>E10+F10</f>
        <v>9311601</v>
      </c>
      <c r="E10" s="59">
        <v>3113400</v>
      </c>
      <c r="F10" s="59">
        <v>6198201</v>
      </c>
      <c r="G10" s="59">
        <f>H10+I10</f>
        <v>929471.81</v>
      </c>
      <c r="H10" s="59">
        <v>404382.39</v>
      </c>
      <c r="I10" s="59">
        <v>525089.42000000004</v>
      </c>
      <c r="J10" s="26">
        <f t="shared" si="2"/>
        <v>9.9818689610948752</v>
      </c>
      <c r="K10" s="26">
        <f t="shared" si="2"/>
        <v>12.988449604933514</v>
      </c>
      <c r="L10" s="26">
        <f t="shared" si="2"/>
        <v>8.4716423362198174</v>
      </c>
      <c r="M10" s="7"/>
    </row>
    <row r="11" spans="1:13" ht="78.75" x14ac:dyDescent="0.25">
      <c r="A11" s="56" t="s">
        <v>171</v>
      </c>
      <c r="B11" s="57" t="s">
        <v>167</v>
      </c>
      <c r="C11" s="58" t="s">
        <v>172</v>
      </c>
      <c r="D11" s="59">
        <f t="shared" ref="D11:D17" si="3">E11+F11</f>
        <v>30750</v>
      </c>
      <c r="E11" s="59">
        <v>4750</v>
      </c>
      <c r="F11" s="59">
        <v>26000</v>
      </c>
      <c r="G11" s="59">
        <f t="shared" ref="G11:G17" si="4">H11+I11</f>
        <v>300</v>
      </c>
      <c r="H11" s="59">
        <v>300</v>
      </c>
      <c r="I11" s="59"/>
      <c r="J11" s="26">
        <f t="shared" si="2"/>
        <v>0.97560975609756095</v>
      </c>
      <c r="K11" s="26">
        <f t="shared" si="2"/>
        <v>6.3157894736842106</v>
      </c>
      <c r="L11" s="26">
        <f t="shared" si="2"/>
        <v>0</v>
      </c>
      <c r="M11" s="7"/>
    </row>
    <row r="12" spans="1:13" ht="78.75" x14ac:dyDescent="0.25">
      <c r="A12" s="56" t="s">
        <v>173</v>
      </c>
      <c r="B12" s="57" t="s">
        <v>167</v>
      </c>
      <c r="C12" s="58" t="s">
        <v>174</v>
      </c>
      <c r="D12" s="59">
        <f t="shared" si="3"/>
        <v>75834224.859999999</v>
      </c>
      <c r="E12" s="59">
        <v>38411478.079999998</v>
      </c>
      <c r="F12" s="59">
        <v>37422746.780000001</v>
      </c>
      <c r="G12" s="59">
        <f>H12+I12</f>
        <v>9242219.4400000013</v>
      </c>
      <c r="H12" s="59">
        <v>4695401.1500000004</v>
      </c>
      <c r="I12" s="59">
        <v>4546818.29</v>
      </c>
      <c r="J12" s="26">
        <f t="shared" si="2"/>
        <v>12.187398838799183</v>
      </c>
      <c r="K12" s="26">
        <f t="shared" si="2"/>
        <v>12.223953319944727</v>
      </c>
      <c r="L12" s="26">
        <f t="shared" si="2"/>
        <v>12.149878566449793</v>
      </c>
      <c r="M12" s="7"/>
    </row>
    <row r="13" spans="1:13" ht="15.75" x14ac:dyDescent="0.25">
      <c r="A13" s="56" t="s">
        <v>175</v>
      </c>
      <c r="B13" s="57" t="s">
        <v>167</v>
      </c>
      <c r="C13" s="58" t="s">
        <v>176</v>
      </c>
      <c r="D13" s="59">
        <f t="shared" si="3"/>
        <v>700</v>
      </c>
      <c r="E13" s="59">
        <v>700</v>
      </c>
      <c r="F13" s="59">
        <v>0</v>
      </c>
      <c r="G13" s="59">
        <f t="shared" si="4"/>
        <v>0</v>
      </c>
      <c r="H13" s="59"/>
      <c r="I13" s="59">
        <v>0</v>
      </c>
      <c r="J13" s="26"/>
      <c r="K13" s="26">
        <f t="shared" si="2"/>
        <v>0</v>
      </c>
      <c r="L13" s="26"/>
      <c r="M13" s="7"/>
    </row>
    <row r="14" spans="1:13" ht="63" x14ac:dyDescent="0.25">
      <c r="A14" s="56" t="s">
        <v>177</v>
      </c>
      <c r="B14" s="57" t="s">
        <v>167</v>
      </c>
      <c r="C14" s="58" t="s">
        <v>178</v>
      </c>
      <c r="D14" s="59">
        <f t="shared" si="3"/>
        <v>25300739</v>
      </c>
      <c r="E14" s="59">
        <v>25300739</v>
      </c>
      <c r="F14" s="59">
        <v>0</v>
      </c>
      <c r="G14" s="59">
        <f t="shared" si="4"/>
        <v>3136356.12</v>
      </c>
      <c r="H14" s="59">
        <v>3136356.12</v>
      </c>
      <c r="I14" s="59">
        <v>0</v>
      </c>
      <c r="J14" s="26">
        <f>G14/D14*100</f>
        <v>12.396302416304914</v>
      </c>
      <c r="K14" s="26">
        <f>H14/E14*100</f>
        <v>12.396302416304914</v>
      </c>
      <c r="L14" s="26" t="e">
        <f>I14/F14*100</f>
        <v>#DIV/0!</v>
      </c>
      <c r="M14" s="7"/>
    </row>
    <row r="15" spans="1:13" ht="31.5" x14ac:dyDescent="0.25">
      <c r="A15" s="56" t="s">
        <v>179</v>
      </c>
      <c r="B15" s="57" t="s">
        <v>167</v>
      </c>
      <c r="C15" s="58" t="s">
        <v>180</v>
      </c>
      <c r="D15" s="59">
        <f t="shared" si="3"/>
        <v>155450</v>
      </c>
      <c r="E15" s="59"/>
      <c r="F15" s="59">
        <v>155450</v>
      </c>
      <c r="G15" s="59">
        <f t="shared" si="4"/>
        <v>0</v>
      </c>
      <c r="H15" s="59"/>
      <c r="I15" s="59"/>
      <c r="J15" s="26"/>
      <c r="K15" s="26" t="e">
        <f>H15/E15*100</f>
        <v>#DIV/0!</v>
      </c>
      <c r="L15" s="26">
        <f>I15/F15*100</f>
        <v>0</v>
      </c>
      <c r="M15" s="7"/>
    </row>
    <row r="16" spans="1:13" ht="15.75" x14ac:dyDescent="0.25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75" x14ac:dyDescent="0.25">
      <c r="A17" s="56" t="s">
        <v>183</v>
      </c>
      <c r="B17" s="57" t="s">
        <v>167</v>
      </c>
      <c r="C17" s="58" t="s">
        <v>184</v>
      </c>
      <c r="D17" s="59">
        <f t="shared" si="3"/>
        <v>88616355.989999995</v>
      </c>
      <c r="E17" s="59">
        <v>88614255.989999995</v>
      </c>
      <c r="F17" s="59">
        <v>2100</v>
      </c>
      <c r="G17" s="59">
        <f t="shared" si="4"/>
        <v>13881792.16</v>
      </c>
      <c r="H17" s="59">
        <v>13881792.16</v>
      </c>
      <c r="I17" s="59"/>
      <c r="J17" s="26">
        <f t="shared" ref="J17:J61" si="5">G17/D17*100</f>
        <v>15.665045131811226</v>
      </c>
      <c r="K17" s="26">
        <f t="shared" ref="K17:K61" si="6">H17/E17*100</f>
        <v>15.665416365473456</v>
      </c>
      <c r="L17" s="26">
        <f t="shared" ref="L17:L61" si="7">I17/F17*100</f>
        <v>0</v>
      </c>
      <c r="M17" s="7"/>
    </row>
    <row r="18" spans="1:13" ht="15.75" x14ac:dyDescent="0.25">
      <c r="A18" s="46" t="s">
        <v>185</v>
      </c>
      <c r="B18" s="47" t="s">
        <v>167</v>
      </c>
      <c r="C18" s="48" t="s">
        <v>186</v>
      </c>
      <c r="D18" s="49">
        <f t="shared" ref="D18:I18" si="8">D19</f>
        <v>1097500</v>
      </c>
      <c r="E18" s="49">
        <f t="shared" si="8"/>
        <v>0</v>
      </c>
      <c r="F18" s="49">
        <f t="shared" si="8"/>
        <v>1097500</v>
      </c>
      <c r="G18" s="49">
        <f t="shared" si="8"/>
        <v>125512.43</v>
      </c>
      <c r="H18" s="49">
        <f t="shared" si="8"/>
        <v>0</v>
      </c>
      <c r="I18" s="49">
        <f t="shared" si="8"/>
        <v>125512.43</v>
      </c>
      <c r="J18" s="49">
        <f t="shared" si="5"/>
        <v>11.436212300683371</v>
      </c>
      <c r="K18" s="49" t="e">
        <f t="shared" si="6"/>
        <v>#DIV/0!</v>
      </c>
      <c r="L18" s="49">
        <f t="shared" si="7"/>
        <v>11.436212300683371</v>
      </c>
      <c r="M18" s="7"/>
    </row>
    <row r="19" spans="1:13" ht="31.5" x14ac:dyDescent="0.25">
      <c r="A19" s="56" t="s">
        <v>187</v>
      </c>
      <c r="B19" s="57" t="s">
        <v>167</v>
      </c>
      <c r="C19" s="58" t="s">
        <v>188</v>
      </c>
      <c r="D19" s="59">
        <f>E19+F19</f>
        <v>1097500</v>
      </c>
      <c r="E19" s="59"/>
      <c r="F19" s="59">
        <v>1097500</v>
      </c>
      <c r="G19" s="59">
        <f>I19</f>
        <v>125512.43</v>
      </c>
      <c r="H19" s="59"/>
      <c r="I19" s="59">
        <v>125512.43</v>
      </c>
      <c r="J19" s="26">
        <f t="shared" si="5"/>
        <v>11.436212300683371</v>
      </c>
      <c r="K19" s="26" t="e">
        <f t="shared" si="6"/>
        <v>#DIV/0!</v>
      </c>
      <c r="L19" s="26">
        <f t="shared" si="7"/>
        <v>11.436212300683371</v>
      </c>
      <c r="M19" s="7"/>
    </row>
    <row r="20" spans="1:13" ht="47.25" x14ac:dyDescent="0.25">
      <c r="A20" s="46" t="s">
        <v>189</v>
      </c>
      <c r="B20" s="47" t="s">
        <v>167</v>
      </c>
      <c r="C20" s="48" t="s">
        <v>190</v>
      </c>
      <c r="D20" s="49">
        <f t="shared" ref="D20:I20" si="9">D22+D23+D21+D24</f>
        <v>11409400</v>
      </c>
      <c r="E20" s="49">
        <f t="shared" si="9"/>
        <v>10584400</v>
      </c>
      <c r="F20" s="49">
        <f t="shared" si="9"/>
        <v>825000</v>
      </c>
      <c r="G20" s="49">
        <f t="shared" si="9"/>
        <v>1162145.55</v>
      </c>
      <c r="H20" s="49">
        <f t="shared" si="9"/>
        <v>1038595.55</v>
      </c>
      <c r="I20" s="49">
        <f t="shared" si="9"/>
        <v>123550</v>
      </c>
      <c r="J20" s="49">
        <f t="shared" si="5"/>
        <v>10.185860343225761</v>
      </c>
      <c r="K20" s="49">
        <f t="shared" si="6"/>
        <v>9.8125122822266739</v>
      </c>
      <c r="L20" s="49">
        <f t="shared" si="7"/>
        <v>14.975757575757576</v>
      </c>
      <c r="M20" s="7"/>
    </row>
    <row r="21" spans="1:13" ht="15.75" x14ac:dyDescent="0.25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3" x14ac:dyDescent="0.25">
      <c r="A22" s="56" t="s">
        <v>191</v>
      </c>
      <c r="B22" s="57" t="s">
        <v>167</v>
      </c>
      <c r="C22" s="58" t="s">
        <v>192</v>
      </c>
      <c r="D22" s="59">
        <f>E22+F22</f>
        <v>10954400</v>
      </c>
      <c r="E22" s="59">
        <v>10584400</v>
      </c>
      <c r="F22" s="59">
        <v>370000</v>
      </c>
      <c r="G22" s="59">
        <f>H22+I22</f>
        <v>1052645.55</v>
      </c>
      <c r="H22" s="59">
        <v>1038595.55</v>
      </c>
      <c r="I22" s="59">
        <v>14050</v>
      </c>
      <c r="J22" s="26">
        <f t="shared" si="5"/>
        <v>9.6093400825239179</v>
      </c>
      <c r="K22" s="26">
        <f t="shared" si="6"/>
        <v>9.8125122822266739</v>
      </c>
      <c r="L22" s="26">
        <f t="shared" si="7"/>
        <v>3.7972972972972974</v>
      </c>
      <c r="M22" s="7"/>
    </row>
    <row r="23" spans="1:13" ht="15.75" x14ac:dyDescent="0.25">
      <c r="A23" s="56" t="s">
        <v>193</v>
      </c>
      <c r="B23" s="57" t="s">
        <v>167</v>
      </c>
      <c r="C23" s="58" t="s">
        <v>194</v>
      </c>
      <c r="D23" s="59">
        <f>E23+F23</f>
        <v>455000</v>
      </c>
      <c r="E23" s="59"/>
      <c r="F23" s="59">
        <v>455000</v>
      </c>
      <c r="G23" s="59">
        <f>H23+I23</f>
        <v>109500</v>
      </c>
      <c r="H23" s="59">
        <v>0</v>
      </c>
      <c r="I23" s="59">
        <v>109500</v>
      </c>
      <c r="J23" s="26">
        <f t="shared" si="5"/>
        <v>24.065934065934066</v>
      </c>
      <c r="K23" s="26" t="e">
        <f t="shared" si="6"/>
        <v>#DIV/0!</v>
      </c>
      <c r="L23" s="26">
        <f t="shared" si="7"/>
        <v>24.065934065934066</v>
      </c>
      <c r="M23" s="7"/>
    </row>
    <row r="24" spans="1:13" ht="47.25" x14ac:dyDescent="0.25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75" x14ac:dyDescent="0.25">
      <c r="A25" s="46" t="s">
        <v>195</v>
      </c>
      <c r="B25" s="47" t="s">
        <v>167</v>
      </c>
      <c r="C25" s="48" t="s">
        <v>196</v>
      </c>
      <c r="D25" s="49">
        <f>D26+D27+D28+D29+D30</f>
        <v>12515020.280000001</v>
      </c>
      <c r="E25" s="49">
        <f t="shared" ref="E25:I25" si="10">E26+E27+E28+E29+E30</f>
        <v>5147200</v>
      </c>
      <c r="F25" s="49">
        <f t="shared" si="10"/>
        <v>7367820.2800000003</v>
      </c>
      <c r="G25" s="49">
        <f t="shared" si="10"/>
        <v>683553.07</v>
      </c>
      <c r="H25" s="49">
        <f t="shared" si="10"/>
        <v>0</v>
      </c>
      <c r="I25" s="49">
        <f t="shared" si="10"/>
        <v>683553.07</v>
      </c>
      <c r="J25" s="49">
        <f t="shared" si="5"/>
        <v>5.4618614649180568</v>
      </c>
      <c r="K25" s="49">
        <f t="shared" si="6"/>
        <v>0</v>
      </c>
      <c r="L25" s="49">
        <f t="shared" si="7"/>
        <v>9.2775480945906015</v>
      </c>
      <c r="M25" s="7"/>
    </row>
    <row r="26" spans="1:13" ht="15.75" x14ac:dyDescent="0.25">
      <c r="A26" s="56" t="s">
        <v>197</v>
      </c>
      <c r="B26" s="57" t="s">
        <v>167</v>
      </c>
      <c r="C26" s="58" t="s">
        <v>198</v>
      </c>
      <c r="D26" s="59">
        <f>E26+F26</f>
        <v>123800</v>
      </c>
      <c r="E26" s="59"/>
      <c r="F26" s="59">
        <v>123800</v>
      </c>
      <c r="G26" s="59">
        <f>H26+I26</f>
        <v>22115.82</v>
      </c>
      <c r="H26" s="59"/>
      <c r="I26" s="59">
        <v>22115.82</v>
      </c>
      <c r="J26" s="26">
        <f t="shared" si="5"/>
        <v>17.864151857835218</v>
      </c>
      <c r="K26" s="26" t="e">
        <f t="shared" si="6"/>
        <v>#DIV/0!</v>
      </c>
      <c r="L26" s="26">
        <f t="shared" si="7"/>
        <v>17.864151857835218</v>
      </c>
      <c r="M26" s="7"/>
    </row>
    <row r="27" spans="1:13" ht="15.75" x14ac:dyDescent="0.25">
      <c r="A27" s="56" t="s">
        <v>199</v>
      </c>
      <c r="B27" s="57" t="s">
        <v>167</v>
      </c>
      <c r="C27" s="58" t="s">
        <v>200</v>
      </c>
      <c r="D27" s="59">
        <f t="shared" ref="D27:D30" si="11">E27+F27</f>
        <v>0</v>
      </c>
      <c r="E27" s="59"/>
      <c r="F27" s="59">
        <v>0</v>
      </c>
      <c r="G27" s="59">
        <f t="shared" ref="G27:G28" si="12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75" x14ac:dyDescent="0.25">
      <c r="A28" s="56" t="s">
        <v>201</v>
      </c>
      <c r="B28" s="57" t="s">
        <v>167</v>
      </c>
      <c r="C28" s="58" t="s">
        <v>202</v>
      </c>
      <c r="D28" s="59">
        <f t="shared" si="11"/>
        <v>0</v>
      </c>
      <c r="E28" s="59">
        <v>0</v>
      </c>
      <c r="F28" s="59"/>
      <c r="G28" s="59">
        <f t="shared" si="12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75" x14ac:dyDescent="0.25">
      <c r="A29" s="56" t="s">
        <v>203</v>
      </c>
      <c r="B29" s="57" t="s">
        <v>167</v>
      </c>
      <c r="C29" s="58" t="s">
        <v>204</v>
      </c>
      <c r="D29" s="59">
        <f t="shared" si="11"/>
        <v>10082420.280000001</v>
      </c>
      <c r="E29" s="59">
        <v>4978400</v>
      </c>
      <c r="F29" s="59">
        <v>5104020.28</v>
      </c>
      <c r="G29" s="59">
        <f>H29+I29</f>
        <v>629637.25</v>
      </c>
      <c r="H29" s="59">
        <v>0</v>
      </c>
      <c r="I29" s="59">
        <v>629637.25</v>
      </c>
      <c r="J29" s="26">
        <f t="shared" si="5"/>
        <v>6.2449018441433184</v>
      </c>
      <c r="K29" s="26">
        <f t="shared" si="6"/>
        <v>0</v>
      </c>
      <c r="L29" s="26">
        <f t="shared" si="7"/>
        <v>12.336104001530337</v>
      </c>
      <c r="M29" s="7"/>
    </row>
    <row r="30" spans="1:13" ht="31.5" x14ac:dyDescent="0.25">
      <c r="A30" s="56" t="s">
        <v>205</v>
      </c>
      <c r="B30" s="57" t="s">
        <v>167</v>
      </c>
      <c r="C30" s="58" t="s">
        <v>206</v>
      </c>
      <c r="D30" s="59">
        <f t="shared" si="11"/>
        <v>2308800</v>
      </c>
      <c r="E30" s="59">
        <v>168800</v>
      </c>
      <c r="F30" s="59">
        <v>2140000</v>
      </c>
      <c r="G30" s="59">
        <f>H30+I30</f>
        <v>31800</v>
      </c>
      <c r="H30" s="59"/>
      <c r="I30" s="59">
        <v>31800</v>
      </c>
      <c r="J30" s="26">
        <f t="shared" si="5"/>
        <v>1.3773388773388775</v>
      </c>
      <c r="K30" s="26">
        <f t="shared" si="6"/>
        <v>0</v>
      </c>
      <c r="L30" s="26">
        <f t="shared" si="7"/>
        <v>1.485981308411215</v>
      </c>
      <c r="M30" s="7"/>
    </row>
    <row r="31" spans="1:13" ht="31.5" x14ac:dyDescent="0.25">
      <c r="A31" s="46" t="s">
        <v>207</v>
      </c>
      <c r="B31" s="47" t="s">
        <v>167</v>
      </c>
      <c r="C31" s="48" t="s">
        <v>208</v>
      </c>
      <c r="D31" s="49">
        <f>D32+D33+D34+D35</f>
        <v>52438401.859999999</v>
      </c>
      <c r="E31" s="49">
        <f>E32+E33+E34+E35</f>
        <v>47686</v>
      </c>
      <c r="F31" s="49">
        <f t="shared" ref="F31:I31" si="13">F32+F33+F34</f>
        <v>52390715.859999999</v>
      </c>
      <c r="G31" s="49">
        <f>G32+G33+G34+G35</f>
        <v>1781979.95</v>
      </c>
      <c r="H31" s="49">
        <f>H32+H33+H34+H35</f>
        <v>0</v>
      </c>
      <c r="I31" s="49">
        <f t="shared" si="13"/>
        <v>1781979.95</v>
      </c>
      <c r="J31" s="49">
        <f t="shared" si="5"/>
        <v>3.3982346654223532</v>
      </c>
      <c r="K31" s="49">
        <f t="shared" si="6"/>
        <v>0</v>
      </c>
      <c r="L31" s="49">
        <f t="shared" si="7"/>
        <v>3.4013277366964383</v>
      </c>
      <c r="M31" s="7"/>
    </row>
    <row r="32" spans="1:13" ht="15.75" x14ac:dyDescent="0.25">
      <c r="A32" s="56" t="s">
        <v>209</v>
      </c>
      <c r="B32" s="57" t="s">
        <v>167</v>
      </c>
      <c r="C32" s="58" t="s">
        <v>210</v>
      </c>
      <c r="D32" s="59">
        <f>E32+F32</f>
        <v>38501709.770000003</v>
      </c>
      <c r="E32" s="59">
        <v>0</v>
      </c>
      <c r="F32" s="59">
        <v>38501709.770000003</v>
      </c>
      <c r="G32" s="59">
        <f>H32+I32</f>
        <v>838338.27</v>
      </c>
      <c r="H32" s="59">
        <v>0</v>
      </c>
      <c r="I32" s="59">
        <v>838338.27</v>
      </c>
      <c r="J32" s="26">
        <f t="shared" si="5"/>
        <v>2.1774053022788653</v>
      </c>
      <c r="K32" s="26" t="e">
        <f t="shared" si="6"/>
        <v>#DIV/0!</v>
      </c>
      <c r="L32" s="26">
        <f t="shared" si="7"/>
        <v>2.1774053022788653</v>
      </c>
      <c r="M32" s="7"/>
    </row>
    <row r="33" spans="1:13" ht="15.75" x14ac:dyDescent="0.25">
      <c r="A33" s="56" t="s">
        <v>211</v>
      </c>
      <c r="B33" s="57" t="s">
        <v>167</v>
      </c>
      <c r="C33" s="58" t="s">
        <v>212</v>
      </c>
      <c r="D33" s="59">
        <f t="shared" ref="D33:D35" si="14">E33+F33</f>
        <v>2746906.09</v>
      </c>
      <c r="E33" s="59"/>
      <c r="F33" s="59">
        <v>2746906.09</v>
      </c>
      <c r="G33" s="59">
        <f>H33+I33</f>
        <v>257746.44</v>
      </c>
      <c r="H33" s="59"/>
      <c r="I33" s="59">
        <v>257746.44</v>
      </c>
      <c r="J33" s="26">
        <f t="shared" si="5"/>
        <v>9.3831544128252311</v>
      </c>
      <c r="K33" s="26" t="e">
        <f t="shared" si="6"/>
        <v>#DIV/0!</v>
      </c>
      <c r="L33" s="26">
        <f t="shared" si="7"/>
        <v>9.3831544128252311</v>
      </c>
      <c r="M33" s="7"/>
    </row>
    <row r="34" spans="1:13" ht="15.75" x14ac:dyDescent="0.25">
      <c r="A34" s="56" t="s">
        <v>213</v>
      </c>
      <c r="B34" s="57" t="s">
        <v>167</v>
      </c>
      <c r="C34" s="58" t="s">
        <v>214</v>
      </c>
      <c r="D34" s="59">
        <f t="shared" si="14"/>
        <v>11142100</v>
      </c>
      <c r="E34" s="59">
        <v>0</v>
      </c>
      <c r="F34" s="59">
        <v>11142100</v>
      </c>
      <c r="G34" s="59">
        <f>H34+I34</f>
        <v>685895.24</v>
      </c>
      <c r="H34" s="59">
        <v>0</v>
      </c>
      <c r="I34" s="59">
        <v>685895.24</v>
      </c>
      <c r="J34" s="26">
        <f t="shared" si="5"/>
        <v>6.1558883872878543</v>
      </c>
      <c r="K34" s="26" t="e">
        <f t="shared" si="6"/>
        <v>#DIV/0!</v>
      </c>
      <c r="L34" s="26">
        <f t="shared" si="7"/>
        <v>6.1558883872878543</v>
      </c>
      <c r="M34" s="7"/>
    </row>
    <row r="35" spans="1:13" ht="31.5" x14ac:dyDescent="0.25">
      <c r="A35" s="56" t="s">
        <v>330</v>
      </c>
      <c r="B35" s="57" t="s">
        <v>167</v>
      </c>
      <c r="C35" s="58" t="s">
        <v>331</v>
      </c>
      <c r="D35" s="59">
        <f t="shared" si="14"/>
        <v>47686</v>
      </c>
      <c r="E35" s="59">
        <v>47686</v>
      </c>
      <c r="F35" s="59">
        <v>0</v>
      </c>
      <c r="G35" s="59">
        <f t="shared" ref="G35" si="15">H35+I35</f>
        <v>0</v>
      </c>
      <c r="H35" s="59"/>
      <c r="I35" s="59">
        <v>0</v>
      </c>
      <c r="J35" s="26">
        <f t="shared" si="5"/>
        <v>0</v>
      </c>
      <c r="K35" s="26">
        <f t="shared" si="6"/>
        <v>0</v>
      </c>
      <c r="L35" s="26" t="e">
        <f t="shared" si="7"/>
        <v>#DIV/0!</v>
      </c>
      <c r="M35" s="7"/>
    </row>
    <row r="36" spans="1:13" ht="15.75" x14ac:dyDescent="0.25">
      <c r="A36" s="46" t="s">
        <v>321</v>
      </c>
      <c r="B36" s="47" t="s">
        <v>167</v>
      </c>
      <c r="C36" s="48" t="s">
        <v>323</v>
      </c>
      <c r="D36" s="49">
        <f>D37</f>
        <v>524700</v>
      </c>
      <c r="E36" s="49">
        <f>E37</f>
        <v>524700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5" x14ac:dyDescent="0.25">
      <c r="A37" s="56" t="s">
        <v>322</v>
      </c>
      <c r="B37" s="57" t="s">
        <v>167</v>
      </c>
      <c r="C37" s="48" t="s">
        <v>324</v>
      </c>
      <c r="D37" s="59">
        <f>E37+F37</f>
        <v>524700</v>
      </c>
      <c r="E37" s="59">
        <v>524700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75" x14ac:dyDescent="0.25">
      <c r="A38" s="46" t="s">
        <v>215</v>
      </c>
      <c r="B38" s="47" t="s">
        <v>167</v>
      </c>
      <c r="C38" s="48" t="s">
        <v>216</v>
      </c>
      <c r="D38" s="49">
        <f>D39+D40+D42+D43+D41</f>
        <v>322521382</v>
      </c>
      <c r="E38" s="49">
        <f>E39+E40+E42+E43+E41</f>
        <v>322521382</v>
      </c>
      <c r="F38" s="49">
        <v>0</v>
      </c>
      <c r="G38" s="49">
        <f>G39+G40+G42+G43+G41</f>
        <v>46984060.99000001</v>
      </c>
      <c r="H38" s="49">
        <f>H39+H40+H42+H43+H41</f>
        <v>46984060.99000001</v>
      </c>
      <c r="I38" s="49">
        <v>0</v>
      </c>
      <c r="J38" s="49">
        <f t="shared" si="5"/>
        <v>14.567735230031975</v>
      </c>
      <c r="K38" s="49">
        <f t="shared" si="6"/>
        <v>14.567735230031975</v>
      </c>
      <c r="L38" s="49" t="e">
        <f t="shared" si="7"/>
        <v>#DIV/0!</v>
      </c>
      <c r="M38" s="7"/>
    </row>
    <row r="39" spans="1:13" ht="15.75" x14ac:dyDescent="0.25">
      <c r="A39" s="56" t="s">
        <v>217</v>
      </c>
      <c r="B39" s="57" t="s">
        <v>167</v>
      </c>
      <c r="C39" s="58" t="s">
        <v>218</v>
      </c>
      <c r="D39" s="59">
        <f>E39+F39</f>
        <v>94823300.900000006</v>
      </c>
      <c r="E39" s="59">
        <v>94823300.900000006</v>
      </c>
      <c r="F39" s="59">
        <v>0</v>
      </c>
      <c r="G39" s="59">
        <f>H39+I39</f>
        <v>9328811.0199999996</v>
      </c>
      <c r="H39" s="59">
        <v>9328811.0199999996</v>
      </c>
      <c r="I39" s="59">
        <v>0</v>
      </c>
      <c r="J39" s="26">
        <f t="shared" si="5"/>
        <v>9.8380998461950817</v>
      </c>
      <c r="K39" s="26">
        <f t="shared" si="6"/>
        <v>9.8380998461950817</v>
      </c>
      <c r="L39" s="26" t="e">
        <f t="shared" si="7"/>
        <v>#DIV/0!</v>
      </c>
      <c r="M39" s="7"/>
    </row>
    <row r="40" spans="1:13" ht="15.75" x14ac:dyDescent="0.25">
      <c r="A40" s="56" t="s">
        <v>219</v>
      </c>
      <c r="B40" s="57" t="s">
        <v>167</v>
      </c>
      <c r="C40" s="58" t="s">
        <v>220</v>
      </c>
      <c r="D40" s="59">
        <f t="shared" ref="D40:D43" si="16">E40+F40</f>
        <v>153595748.27000001</v>
      </c>
      <c r="E40" s="59">
        <v>153595748.27000001</v>
      </c>
      <c r="F40" s="59">
        <v>0</v>
      </c>
      <c r="G40" s="59">
        <f t="shared" ref="G40:G43" si="17">H40+I40</f>
        <v>26713311.960000001</v>
      </c>
      <c r="H40" s="59">
        <v>26713311.960000001</v>
      </c>
      <c r="I40" s="59">
        <v>0</v>
      </c>
      <c r="J40" s="26">
        <f t="shared" si="5"/>
        <v>17.391960559378052</v>
      </c>
      <c r="K40" s="26">
        <f t="shared" si="6"/>
        <v>17.391960559378052</v>
      </c>
      <c r="L40" s="26" t="e">
        <f t="shared" si="7"/>
        <v>#DIV/0!</v>
      </c>
      <c r="M40" s="7"/>
    </row>
    <row r="41" spans="1:13" ht="15.75" x14ac:dyDescent="0.25">
      <c r="A41" s="56" t="s">
        <v>337</v>
      </c>
      <c r="B41" s="57" t="s">
        <v>167</v>
      </c>
      <c r="C41" s="58" t="s">
        <v>338</v>
      </c>
      <c r="D41" s="59">
        <f t="shared" si="16"/>
        <v>45981006.149999999</v>
      </c>
      <c r="E41" s="59">
        <v>45981006.149999999</v>
      </c>
      <c r="F41" s="59">
        <v>0</v>
      </c>
      <c r="G41" s="59">
        <f t="shared" si="17"/>
        <v>7225181.3099999996</v>
      </c>
      <c r="H41" s="59">
        <v>7225181.3099999996</v>
      </c>
      <c r="I41" s="59">
        <v>0</v>
      </c>
      <c r="J41" s="26">
        <f t="shared" ref="J41" si="18">G41/D41*100</f>
        <v>15.713404109579276</v>
      </c>
      <c r="K41" s="26">
        <f t="shared" ref="K41" si="19">H41/E41*100</f>
        <v>15.713404109579276</v>
      </c>
      <c r="L41" s="26" t="e">
        <f t="shared" si="7"/>
        <v>#DIV/0!</v>
      </c>
      <c r="M41" s="7"/>
    </row>
    <row r="42" spans="1:13" ht="31.5" x14ac:dyDescent="0.25">
      <c r="A42" s="56" t="s">
        <v>221</v>
      </c>
      <c r="B42" s="57" t="s">
        <v>167</v>
      </c>
      <c r="C42" s="58" t="s">
        <v>222</v>
      </c>
      <c r="D42" s="59">
        <f t="shared" si="16"/>
        <v>650000</v>
      </c>
      <c r="E42" s="59">
        <v>650000</v>
      </c>
      <c r="F42" s="59">
        <v>0</v>
      </c>
      <c r="G42" s="59">
        <f t="shared" si="17"/>
        <v>0</v>
      </c>
      <c r="H42" s="59"/>
      <c r="I42" s="26">
        <v>0</v>
      </c>
      <c r="J42" s="26">
        <f t="shared" si="5"/>
        <v>0</v>
      </c>
      <c r="K42" s="26">
        <f t="shared" si="6"/>
        <v>0</v>
      </c>
      <c r="L42" s="26" t="e">
        <f t="shared" si="7"/>
        <v>#DIV/0!</v>
      </c>
      <c r="M42" s="7"/>
    </row>
    <row r="43" spans="1:13" ht="15.75" x14ac:dyDescent="0.25">
      <c r="A43" s="56" t="s">
        <v>223</v>
      </c>
      <c r="B43" s="57" t="s">
        <v>167</v>
      </c>
      <c r="C43" s="58" t="s">
        <v>224</v>
      </c>
      <c r="D43" s="59">
        <f t="shared" si="16"/>
        <v>27471326.68</v>
      </c>
      <c r="E43" s="59">
        <v>27471326.68</v>
      </c>
      <c r="F43" s="59">
        <v>0</v>
      </c>
      <c r="G43" s="59">
        <f t="shared" si="17"/>
        <v>3716756.7</v>
      </c>
      <c r="H43" s="59">
        <v>3716756.7</v>
      </c>
      <c r="I43" s="26">
        <v>0</v>
      </c>
      <c r="J43" s="26">
        <f t="shared" si="5"/>
        <v>13.529585750607076</v>
      </c>
      <c r="K43" s="26">
        <f t="shared" si="6"/>
        <v>13.529585750607076</v>
      </c>
      <c r="L43" s="26" t="e">
        <f t="shared" si="7"/>
        <v>#DIV/0!</v>
      </c>
      <c r="M43" s="7"/>
    </row>
    <row r="44" spans="1:13" ht="15.75" x14ac:dyDescent="0.25">
      <c r="A44" s="46" t="s">
        <v>225</v>
      </c>
      <c r="B44" s="47" t="s">
        <v>167</v>
      </c>
      <c r="C44" s="48" t="s">
        <v>226</v>
      </c>
      <c r="D44" s="49">
        <f>D45+D46</f>
        <v>46195262.350000001</v>
      </c>
      <c r="E44" s="49">
        <f t="shared" ref="E44:I44" si="20">E45+E46</f>
        <v>45635262.350000001</v>
      </c>
      <c r="F44" s="49">
        <f t="shared" si="20"/>
        <v>560000</v>
      </c>
      <c r="G44" s="49">
        <f>H44+I44</f>
        <v>8771646.4700000007</v>
      </c>
      <c r="H44" s="49">
        <f t="shared" si="20"/>
        <v>8623646.4700000007</v>
      </c>
      <c r="I44" s="49">
        <f t="shared" si="20"/>
        <v>148000</v>
      </c>
      <c r="J44" s="49">
        <f t="shared" si="5"/>
        <v>18.988194944194316</v>
      </c>
      <c r="K44" s="49">
        <f t="shared" si="6"/>
        <v>18.896892503566377</v>
      </c>
      <c r="L44" s="49">
        <f t="shared" si="7"/>
        <v>26.428571428571431</v>
      </c>
      <c r="M44" s="7"/>
    </row>
    <row r="45" spans="1:13" ht="15.75" x14ac:dyDescent="0.25">
      <c r="A45" s="56" t="s">
        <v>227</v>
      </c>
      <c r="B45" s="57" t="s">
        <v>167</v>
      </c>
      <c r="C45" s="58" t="s">
        <v>228</v>
      </c>
      <c r="D45" s="59">
        <f>E45+F45</f>
        <v>40828462.350000001</v>
      </c>
      <c r="E45" s="59">
        <v>40268462.350000001</v>
      </c>
      <c r="F45" s="59">
        <v>560000</v>
      </c>
      <c r="G45" s="59">
        <f>H45+I45</f>
        <v>7980989.1200000001</v>
      </c>
      <c r="H45" s="59">
        <v>7832989.1200000001</v>
      </c>
      <c r="I45" s="59">
        <v>148000</v>
      </c>
      <c r="J45" s="26">
        <f t="shared" si="5"/>
        <v>19.547611300135088</v>
      </c>
      <c r="K45" s="26">
        <f t="shared" si="6"/>
        <v>19.451920095478886</v>
      </c>
      <c r="L45" s="26">
        <f t="shared" si="7"/>
        <v>26.428571428571431</v>
      </c>
      <c r="M45" s="7"/>
    </row>
    <row r="46" spans="1:13" ht="31.5" x14ac:dyDescent="0.25">
      <c r="A46" s="56" t="s">
        <v>229</v>
      </c>
      <c r="B46" s="57" t="s">
        <v>167</v>
      </c>
      <c r="C46" s="58" t="s">
        <v>230</v>
      </c>
      <c r="D46" s="59">
        <f>E46+F46</f>
        <v>5366800</v>
      </c>
      <c r="E46" s="59">
        <v>5366800</v>
      </c>
      <c r="F46" s="59">
        <v>0</v>
      </c>
      <c r="G46" s="59">
        <f>H46+I46</f>
        <v>790657.35</v>
      </c>
      <c r="H46" s="59">
        <v>790657.35</v>
      </c>
      <c r="I46" s="59"/>
      <c r="J46" s="26">
        <f t="shared" si="5"/>
        <v>14.732379630319741</v>
      </c>
      <c r="K46" s="26">
        <f t="shared" si="6"/>
        <v>14.732379630319741</v>
      </c>
      <c r="L46" s="26" t="e">
        <f t="shared" si="7"/>
        <v>#DIV/0!</v>
      </c>
      <c r="M46" s="7"/>
    </row>
    <row r="47" spans="1:13" ht="15.75" x14ac:dyDescent="0.25">
      <c r="A47" s="46" t="s">
        <v>317</v>
      </c>
      <c r="B47" s="47" t="s">
        <v>167</v>
      </c>
      <c r="C47" s="48" t="s">
        <v>319</v>
      </c>
      <c r="D47" s="60">
        <f t="shared" ref="D47:I47" si="21">D48</f>
        <v>0</v>
      </c>
      <c r="E47" s="60">
        <f t="shared" si="21"/>
        <v>0</v>
      </c>
      <c r="F47" s="60">
        <f t="shared" si="21"/>
        <v>0</v>
      </c>
      <c r="G47" s="60">
        <f t="shared" si="21"/>
        <v>0</v>
      </c>
      <c r="H47" s="60">
        <f t="shared" si="21"/>
        <v>0</v>
      </c>
      <c r="I47" s="60">
        <f t="shared" si="21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31.5" x14ac:dyDescent="0.25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75" x14ac:dyDescent="0.25">
      <c r="A49" s="46" t="s">
        <v>231</v>
      </c>
      <c r="B49" s="47" t="s">
        <v>167</v>
      </c>
      <c r="C49" s="48" t="s">
        <v>232</v>
      </c>
      <c r="D49" s="49">
        <f t="shared" ref="D49:I49" si="22">SUM(D50:D53)</f>
        <v>4052250</v>
      </c>
      <c r="E49" s="49">
        <f t="shared" si="22"/>
        <v>3324250</v>
      </c>
      <c r="F49" s="49">
        <f t="shared" si="22"/>
        <v>728000</v>
      </c>
      <c r="G49" s="49">
        <f t="shared" si="22"/>
        <v>1453444.7000000002</v>
      </c>
      <c r="H49" s="49">
        <f t="shared" si="22"/>
        <v>1331540.7000000002</v>
      </c>
      <c r="I49" s="49">
        <f t="shared" si="22"/>
        <v>121904</v>
      </c>
      <c r="J49" s="49">
        <f t="shared" si="5"/>
        <v>35.867597014004573</v>
      </c>
      <c r="K49" s="49">
        <f t="shared" si="6"/>
        <v>40.055371888395882</v>
      </c>
      <c r="L49" s="49">
        <f t="shared" si="7"/>
        <v>16.745054945054946</v>
      </c>
      <c r="M49" s="7"/>
    </row>
    <row r="50" spans="1:13" ht="15.75" x14ac:dyDescent="0.25">
      <c r="A50" s="56" t="s">
        <v>233</v>
      </c>
      <c r="B50" s="57" t="s">
        <v>167</v>
      </c>
      <c r="C50" s="58" t="s">
        <v>234</v>
      </c>
      <c r="D50" s="59">
        <f>E50+F50</f>
        <v>1849350</v>
      </c>
      <c r="E50" s="59">
        <v>1121350</v>
      </c>
      <c r="F50" s="59">
        <v>728000</v>
      </c>
      <c r="G50" s="59">
        <f>H50+I50</f>
        <v>869629.28</v>
      </c>
      <c r="H50" s="59">
        <v>747725.28</v>
      </c>
      <c r="I50" s="59">
        <v>121904</v>
      </c>
      <c r="J50" s="26">
        <f t="shared" si="5"/>
        <v>47.023509881850387</v>
      </c>
      <c r="K50" s="26">
        <f t="shared" si="6"/>
        <v>66.680811521826371</v>
      </c>
      <c r="L50" s="26">
        <f t="shared" si="7"/>
        <v>16.745054945054946</v>
      </c>
      <c r="M50" s="7"/>
    </row>
    <row r="51" spans="1:13" ht="15.75" x14ac:dyDescent="0.25">
      <c r="A51" s="56" t="s">
        <v>235</v>
      </c>
      <c r="B51" s="57" t="s">
        <v>167</v>
      </c>
      <c r="C51" s="58" t="s">
        <v>236</v>
      </c>
      <c r="D51" s="59">
        <f t="shared" ref="D51:D53" si="23">E51+F51</f>
        <v>0</v>
      </c>
      <c r="E51" s="59"/>
      <c r="F51" s="59">
        <v>0</v>
      </c>
      <c r="G51" s="59">
        <f t="shared" ref="G51:G52" si="24">H51+I51</f>
        <v>0</v>
      </c>
      <c r="H51" s="59"/>
      <c r="I51" s="59">
        <v>0</v>
      </c>
      <c r="J51" s="26" t="e">
        <f t="shared" si="5"/>
        <v>#DIV/0!</v>
      </c>
      <c r="K51" s="26" t="e">
        <f t="shared" si="6"/>
        <v>#DIV/0!</v>
      </c>
      <c r="L51" s="26" t="e">
        <f t="shared" si="7"/>
        <v>#DIV/0!</v>
      </c>
      <c r="M51" s="7"/>
    </row>
    <row r="52" spans="1:13" ht="15.75" x14ac:dyDescent="0.25">
      <c r="A52" s="56"/>
      <c r="B52" s="57" t="s">
        <v>167</v>
      </c>
      <c r="C52" s="58" t="s">
        <v>344</v>
      </c>
      <c r="D52" s="59">
        <f>E52+F52</f>
        <v>984900</v>
      </c>
      <c r="E52" s="59">
        <v>984900</v>
      </c>
      <c r="F52" s="59"/>
      <c r="G52" s="59">
        <f t="shared" si="24"/>
        <v>213300.28</v>
      </c>
      <c r="H52" s="59">
        <v>213300.28</v>
      </c>
      <c r="I52" s="59"/>
      <c r="J52" s="26">
        <f t="shared" si="5"/>
        <v>21.657049446644329</v>
      </c>
      <c r="K52" s="26">
        <f t="shared" si="6"/>
        <v>21.657049446644329</v>
      </c>
      <c r="L52" s="26" t="e">
        <f t="shared" si="7"/>
        <v>#DIV/0!</v>
      </c>
      <c r="M52" s="7"/>
    </row>
    <row r="53" spans="1:13" ht="31.5" x14ac:dyDescent="0.25">
      <c r="A53" s="56" t="s">
        <v>237</v>
      </c>
      <c r="B53" s="57" t="s">
        <v>167</v>
      </c>
      <c r="C53" s="58" t="s">
        <v>396</v>
      </c>
      <c r="D53" s="59">
        <f t="shared" si="23"/>
        <v>1218000</v>
      </c>
      <c r="E53" s="59">
        <v>1218000</v>
      </c>
      <c r="F53" s="59">
        <v>0</v>
      </c>
      <c r="G53" s="59">
        <f>H53+I53</f>
        <v>370515.14</v>
      </c>
      <c r="H53" s="59">
        <v>370515.14</v>
      </c>
      <c r="I53" s="59">
        <v>0</v>
      </c>
      <c r="J53" s="26">
        <f t="shared" si="5"/>
        <v>30.41996223316913</v>
      </c>
      <c r="K53" s="26">
        <f t="shared" si="6"/>
        <v>30.41996223316913</v>
      </c>
      <c r="L53" s="26" t="e">
        <f t="shared" si="7"/>
        <v>#DIV/0!</v>
      </c>
      <c r="M53" s="7"/>
    </row>
    <row r="54" spans="1:13" ht="15.75" x14ac:dyDescent="0.25">
      <c r="A54" s="46" t="s">
        <v>238</v>
      </c>
      <c r="B54" s="47" t="s">
        <v>167</v>
      </c>
      <c r="C54" s="48" t="s">
        <v>239</v>
      </c>
      <c r="D54" s="49">
        <f t="shared" ref="D54:I54" si="25">D55+D56</f>
        <v>861970</v>
      </c>
      <c r="E54" s="49">
        <f t="shared" si="25"/>
        <v>180970</v>
      </c>
      <c r="F54" s="49">
        <f t="shared" si="25"/>
        <v>681000</v>
      </c>
      <c r="G54" s="49">
        <f t="shared" si="25"/>
        <v>185925.92</v>
      </c>
      <c r="H54" s="49">
        <f t="shared" si="25"/>
        <v>2970</v>
      </c>
      <c r="I54" s="49">
        <f t="shared" si="25"/>
        <v>182955.92</v>
      </c>
      <c r="J54" s="49">
        <f t="shared" si="5"/>
        <v>21.569882942561808</v>
      </c>
      <c r="K54" s="49">
        <f t="shared" si="6"/>
        <v>1.6411559927059733</v>
      </c>
      <c r="L54" s="49">
        <f t="shared" si="7"/>
        <v>26.865773861967696</v>
      </c>
      <c r="M54" s="7"/>
    </row>
    <row r="55" spans="1:13" ht="15.75" x14ac:dyDescent="0.25">
      <c r="A55" s="56" t="s">
        <v>240</v>
      </c>
      <c r="B55" s="57" t="s">
        <v>167</v>
      </c>
      <c r="C55" s="58" t="s">
        <v>241</v>
      </c>
      <c r="D55" s="59">
        <f>E55+F55</f>
        <v>191970</v>
      </c>
      <c r="E55" s="59">
        <v>180970</v>
      </c>
      <c r="F55" s="59">
        <v>11000</v>
      </c>
      <c r="G55" s="59">
        <f>H55+I55</f>
        <v>2970</v>
      </c>
      <c r="H55" s="59">
        <v>2970</v>
      </c>
      <c r="I55" s="59"/>
      <c r="J55" s="26">
        <f t="shared" si="5"/>
        <v>1.5471167369901548</v>
      </c>
      <c r="K55" s="26">
        <f t="shared" si="6"/>
        <v>1.6411559927059733</v>
      </c>
      <c r="L55" s="26">
        <f t="shared" si="7"/>
        <v>0</v>
      </c>
      <c r="M55" s="7"/>
    </row>
    <row r="56" spans="1:13" ht="31.5" x14ac:dyDescent="0.25">
      <c r="A56" s="56" t="s">
        <v>242</v>
      </c>
      <c r="B56" s="57" t="s">
        <v>167</v>
      </c>
      <c r="C56" s="58" t="s">
        <v>243</v>
      </c>
      <c r="D56" s="59">
        <f>E56+F56</f>
        <v>670000</v>
      </c>
      <c r="E56" s="59">
        <v>0</v>
      </c>
      <c r="F56" s="59">
        <v>670000</v>
      </c>
      <c r="G56" s="59">
        <f>H56+I56</f>
        <v>182955.92</v>
      </c>
      <c r="H56" s="59">
        <v>0</v>
      </c>
      <c r="I56" s="59">
        <v>182955.92</v>
      </c>
      <c r="J56" s="26">
        <f t="shared" si="5"/>
        <v>27.306853731343285</v>
      </c>
      <c r="K56" s="26" t="e">
        <f t="shared" si="6"/>
        <v>#DIV/0!</v>
      </c>
      <c r="L56" s="26">
        <f t="shared" si="7"/>
        <v>27.306853731343285</v>
      </c>
      <c r="M56" s="7"/>
    </row>
    <row r="57" spans="1:13" ht="47.25" x14ac:dyDescent="0.25">
      <c r="A57" s="46" t="s">
        <v>244</v>
      </c>
      <c r="B57" s="47" t="s">
        <v>167</v>
      </c>
      <c r="C57" s="48" t="s">
        <v>245</v>
      </c>
      <c r="D57" s="49">
        <f t="shared" ref="D57:I57" si="26">D58</f>
        <v>10000</v>
      </c>
      <c r="E57" s="49">
        <f t="shared" si="26"/>
        <v>10000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5" x14ac:dyDescent="0.25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.75" x14ac:dyDescent="0.25">
      <c r="A59" s="46" t="s">
        <v>248</v>
      </c>
      <c r="B59" s="47" t="s">
        <v>167</v>
      </c>
      <c r="C59" s="48" t="s">
        <v>249</v>
      </c>
      <c r="D59" s="49">
        <f t="shared" ref="D59:G59" si="27">D61</f>
        <v>0</v>
      </c>
      <c r="E59" s="49">
        <f>E61+E60</f>
        <v>51380000</v>
      </c>
      <c r="F59" s="49">
        <f>F61+F60</f>
        <v>0</v>
      </c>
      <c r="G59" s="49">
        <f t="shared" si="27"/>
        <v>0</v>
      </c>
      <c r="H59" s="49">
        <f>H61+H60</f>
        <v>7266000</v>
      </c>
      <c r="I59" s="49">
        <f>I61+I60</f>
        <v>0</v>
      </c>
      <c r="J59" s="49" t="e">
        <f t="shared" si="5"/>
        <v>#DIV/0!</v>
      </c>
      <c r="K59" s="49">
        <f t="shared" si="6"/>
        <v>14.141689373297003</v>
      </c>
      <c r="L59" s="49" t="e">
        <f t="shared" si="7"/>
        <v>#DIV/0!</v>
      </c>
      <c r="M59" s="7"/>
    </row>
    <row r="60" spans="1:13" ht="31.5" x14ac:dyDescent="0.25">
      <c r="A60" s="56" t="s">
        <v>250</v>
      </c>
      <c r="B60" s="47"/>
      <c r="C60" s="58" t="s">
        <v>345</v>
      </c>
      <c r="D60" s="49"/>
      <c r="E60" s="26">
        <v>51380000</v>
      </c>
      <c r="F60" s="49"/>
      <c r="G60" s="49"/>
      <c r="H60" s="26">
        <v>7266000</v>
      </c>
      <c r="I60" s="49"/>
      <c r="J60" s="49"/>
      <c r="K60" s="49"/>
      <c r="L60" s="49"/>
      <c r="M60" s="7"/>
    </row>
    <row r="61" spans="1:13" ht="32.25" thickBot="1" x14ac:dyDescent="0.3">
      <c r="A61" s="56" t="s">
        <v>250</v>
      </c>
      <c r="B61" s="57" t="s">
        <v>167</v>
      </c>
      <c r="C61" s="58" t="s">
        <v>251</v>
      </c>
      <c r="D61" s="59"/>
      <c r="E61" s="59"/>
      <c r="F61" s="59"/>
      <c r="G61" s="59"/>
      <c r="H61" s="59"/>
      <c r="I61" s="59"/>
      <c r="J61" s="26" t="e">
        <f t="shared" si="5"/>
        <v>#DIV/0!</v>
      </c>
      <c r="K61" s="26" t="e">
        <f t="shared" si="6"/>
        <v>#DIV/0!</v>
      </c>
      <c r="L61" s="26" t="e">
        <f t="shared" si="7"/>
        <v>#DIV/0!</v>
      </c>
      <c r="M61" s="7"/>
    </row>
    <row r="62" spans="1:13" ht="16.5" thickBot="1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">
      <c r="A63" s="39" t="s">
        <v>252</v>
      </c>
      <c r="B63" s="40">
        <v>450</v>
      </c>
      <c r="C63" s="41" t="s">
        <v>20</v>
      </c>
      <c r="D63" s="42">
        <f>Доходы!D9-Расходы!D7</f>
        <v>-21050275.550000072</v>
      </c>
      <c r="E63" s="42">
        <f>Доходы!E9-Расходы!E7</f>
        <v>-15981434.549999952</v>
      </c>
      <c r="F63" s="42">
        <f>Доходы!F9-Расходы!F7</f>
        <v>-2899973.9200000018</v>
      </c>
      <c r="G63" s="42">
        <f>Доходы!G9-Расходы!G7</f>
        <v>-10721628.280000031</v>
      </c>
      <c r="H63" s="42">
        <f>Доходы!H9-Расходы!H7</f>
        <v>-9936071.0000000298</v>
      </c>
      <c r="I63" s="42">
        <f>Доходы!I9-Расходы!I7</f>
        <v>-785557.28000000026</v>
      </c>
      <c r="J63" s="42"/>
      <c r="K63" s="42"/>
      <c r="L63" s="42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workbookViewId="0">
      <selection activeCell="E47" sqref="E47"/>
    </sheetView>
  </sheetViews>
  <sheetFormatPr defaultColWidth="9.140625"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7.4257812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35"/>
      <c r="B2" s="136"/>
      <c r="C2" s="136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25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5" customHeight="1" x14ac:dyDescent="0.25">
      <c r="A4" s="132" t="s">
        <v>0</v>
      </c>
      <c r="B4" s="132" t="s">
        <v>1</v>
      </c>
      <c r="C4" s="132" t="s">
        <v>253</v>
      </c>
      <c r="D4" s="134" t="s">
        <v>3</v>
      </c>
      <c r="E4" s="129"/>
      <c r="F4" s="129"/>
      <c r="G4" s="129" t="s">
        <v>4</v>
      </c>
      <c r="H4" s="129"/>
      <c r="I4" s="129"/>
      <c r="J4" s="5"/>
    </row>
    <row r="5" spans="1:10" ht="139.5" customHeight="1" x14ac:dyDescent="0.25">
      <c r="A5" s="133"/>
      <c r="B5" s="133"/>
      <c r="C5" s="133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25">
      <c r="A7" s="74" t="s">
        <v>254</v>
      </c>
      <c r="B7" s="83" t="s">
        <v>255</v>
      </c>
      <c r="C7" s="84" t="s">
        <v>20</v>
      </c>
      <c r="D7" s="85">
        <f>D9+D20</f>
        <v>18881408.469999954</v>
      </c>
      <c r="E7" s="85">
        <f>E9+E20</f>
        <v>15981434.549999952</v>
      </c>
      <c r="F7" s="86">
        <f>F20</f>
        <v>2899973.9200000018</v>
      </c>
      <c r="G7" s="85">
        <f>G9+G20</f>
        <v>10721628.280000031</v>
      </c>
      <c r="H7" s="85">
        <f>H9+H20</f>
        <v>9936071.0000000298</v>
      </c>
      <c r="I7" s="87">
        <f>I9+I20</f>
        <v>785557.28000000026</v>
      </c>
      <c r="J7" s="68"/>
    </row>
    <row r="8" spans="1:10" ht="19.5" customHeight="1" x14ac:dyDescent="0.25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25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5" customHeight="1" x14ac:dyDescent="0.25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25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25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25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25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25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25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25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25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25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25">
      <c r="A20" s="76" t="s">
        <v>276</v>
      </c>
      <c r="B20" s="92" t="s">
        <v>277</v>
      </c>
      <c r="C20" s="93" t="s">
        <v>20</v>
      </c>
      <c r="D20" s="94">
        <f>E20+F20</f>
        <v>16066608.469999954</v>
      </c>
      <c r="E20" s="94">
        <f>E21</f>
        <v>13166634.549999952</v>
      </c>
      <c r="F20" s="94">
        <f>F21</f>
        <v>2899973.9200000018</v>
      </c>
      <c r="G20" s="105">
        <f>H20+I20</f>
        <v>10721628.280000031</v>
      </c>
      <c r="H20" s="94">
        <f>H21</f>
        <v>9936071.0000000298</v>
      </c>
      <c r="I20" s="103">
        <f>I21</f>
        <v>785557.28000000026</v>
      </c>
      <c r="J20" s="68"/>
    </row>
    <row r="21" spans="1:10" ht="33.75" customHeight="1" x14ac:dyDescent="0.25">
      <c r="A21" s="78" t="s">
        <v>278</v>
      </c>
      <c r="B21" s="97" t="s">
        <v>277</v>
      </c>
      <c r="C21" s="98" t="s">
        <v>279</v>
      </c>
      <c r="D21" s="94">
        <f>E21+F21</f>
        <v>16066608.469999954</v>
      </c>
      <c r="E21" s="94">
        <f>E22+E27</f>
        <v>13166634.549999952</v>
      </c>
      <c r="F21" s="94">
        <f>F22+F27</f>
        <v>2899973.9200000018</v>
      </c>
      <c r="G21" s="94">
        <f t="shared" ref="G21:G31" si="0">H21+I21</f>
        <v>10721628.280000031</v>
      </c>
      <c r="H21" s="94">
        <f>H22+H27</f>
        <v>9936071.0000000298</v>
      </c>
      <c r="I21" s="103">
        <f>I22+I27</f>
        <v>785557.28000000026</v>
      </c>
      <c r="J21" s="68"/>
    </row>
    <row r="22" spans="1:10" ht="24.75" customHeight="1" x14ac:dyDescent="0.25">
      <c r="A22" s="76" t="s">
        <v>280</v>
      </c>
      <c r="B22" s="92" t="s">
        <v>281</v>
      </c>
      <c r="C22" s="93" t="s">
        <v>20</v>
      </c>
      <c r="D22" s="94">
        <f t="shared" ref="D22:D31" si="1">E22+F22</f>
        <v>-686295098.87</v>
      </c>
      <c r="E22" s="94">
        <f>E23</f>
        <v>-581684538.87</v>
      </c>
      <c r="F22" s="94">
        <f>F23</f>
        <v>-104610560</v>
      </c>
      <c r="G22" s="101">
        <f t="shared" si="0"/>
        <v>-84882780.329999983</v>
      </c>
      <c r="H22" s="101">
        <f>H23</f>
        <v>-77428974.529999986</v>
      </c>
      <c r="I22" s="103">
        <f>I23</f>
        <v>-7453805.7999999998</v>
      </c>
      <c r="J22" s="68"/>
    </row>
    <row r="23" spans="1:10" ht="15" customHeight="1" x14ac:dyDescent="0.25">
      <c r="A23" s="78" t="s">
        <v>282</v>
      </c>
      <c r="B23" s="97" t="s">
        <v>281</v>
      </c>
      <c r="C23" s="98" t="s">
        <v>283</v>
      </c>
      <c r="D23" s="94">
        <f t="shared" si="1"/>
        <v>-686295098.87</v>
      </c>
      <c r="E23" s="94">
        <f>E24</f>
        <v>-581684538.87</v>
      </c>
      <c r="F23" s="94">
        <f>F24</f>
        <v>-104610560</v>
      </c>
      <c r="G23" s="101">
        <f t="shared" si="0"/>
        <v>-84882780.329999983</v>
      </c>
      <c r="H23" s="101">
        <f>H24</f>
        <v>-77428974.529999986</v>
      </c>
      <c r="I23" s="103">
        <f>I24</f>
        <v>-7453805.7999999998</v>
      </c>
      <c r="J23" s="68"/>
    </row>
    <row r="24" spans="1:10" ht="34.5" customHeight="1" x14ac:dyDescent="0.25">
      <c r="A24" s="78" t="s">
        <v>284</v>
      </c>
      <c r="B24" s="97" t="s">
        <v>281</v>
      </c>
      <c r="C24" s="98" t="s">
        <v>285</v>
      </c>
      <c r="D24" s="94">
        <f t="shared" si="1"/>
        <v>-686295098.87</v>
      </c>
      <c r="E24" s="94">
        <f>E25+E26</f>
        <v>-581684538.87</v>
      </c>
      <c r="F24" s="94">
        <f>F25+F26</f>
        <v>-104610560</v>
      </c>
      <c r="G24" s="101">
        <f t="shared" si="0"/>
        <v>-84882780.329999983</v>
      </c>
      <c r="H24" s="101">
        <f>H25+H26</f>
        <v>-77428974.529999986</v>
      </c>
      <c r="I24" s="102">
        <f>I25+I26</f>
        <v>-7453805.7999999998</v>
      </c>
      <c r="J24" s="68"/>
    </row>
    <row r="25" spans="1:10" ht="30.75" customHeight="1" x14ac:dyDescent="0.25">
      <c r="A25" s="78" t="s">
        <v>286</v>
      </c>
      <c r="B25" s="97" t="s">
        <v>281</v>
      </c>
      <c r="C25" s="98" t="s">
        <v>287</v>
      </c>
      <c r="D25" s="94">
        <f t="shared" si="1"/>
        <v>-581684538.87</v>
      </c>
      <c r="E25" s="94">
        <f>-(Доходы!E9+Источники!E9)</f>
        <v>-581684538.87</v>
      </c>
      <c r="F25" s="94"/>
      <c r="G25" s="101">
        <f t="shared" si="0"/>
        <v>-77428974.529999986</v>
      </c>
      <c r="H25" s="94">
        <f>-(Доходы!H9+Источники!H9)</f>
        <v>-77428974.529999986</v>
      </c>
      <c r="I25" s="102"/>
      <c r="J25" s="68"/>
    </row>
    <row r="26" spans="1:10" ht="30.75" customHeight="1" x14ac:dyDescent="0.25">
      <c r="A26" s="78" t="s">
        <v>288</v>
      </c>
      <c r="B26" s="97" t="s">
        <v>281</v>
      </c>
      <c r="C26" s="98" t="s">
        <v>289</v>
      </c>
      <c r="D26" s="94">
        <f t="shared" si="1"/>
        <v>-104610560</v>
      </c>
      <c r="E26" s="94"/>
      <c r="F26" s="94">
        <f>-(Доходы!F9)</f>
        <v>-104610560</v>
      </c>
      <c r="G26" s="101">
        <f t="shared" si="0"/>
        <v>-7453805.7999999998</v>
      </c>
      <c r="H26" s="94"/>
      <c r="I26" s="103">
        <f>-(Доходы!I9)</f>
        <v>-7453805.7999999998</v>
      </c>
      <c r="J26" s="68"/>
    </row>
    <row r="27" spans="1:10" ht="24.75" customHeight="1" x14ac:dyDescent="0.25">
      <c r="A27" s="76" t="s">
        <v>290</v>
      </c>
      <c r="B27" s="92" t="s">
        <v>291</v>
      </c>
      <c r="C27" s="93" t="s">
        <v>20</v>
      </c>
      <c r="D27" s="94">
        <f t="shared" si="1"/>
        <v>702361707.33999991</v>
      </c>
      <c r="E27" s="94">
        <f>E28</f>
        <v>594851173.41999996</v>
      </c>
      <c r="F27" s="94">
        <f>F28</f>
        <v>107510533.92</v>
      </c>
      <c r="G27" s="101">
        <f t="shared" si="0"/>
        <v>95604408.610000014</v>
      </c>
      <c r="H27" s="101">
        <f>H28</f>
        <v>87365045.530000016</v>
      </c>
      <c r="I27" s="103">
        <f>I28</f>
        <v>8239363.0800000001</v>
      </c>
      <c r="J27" s="68"/>
    </row>
    <row r="28" spans="1:10" ht="35.25" customHeight="1" x14ac:dyDescent="0.25">
      <c r="A28" s="78" t="s">
        <v>292</v>
      </c>
      <c r="B28" s="97" t="s">
        <v>291</v>
      </c>
      <c r="C28" s="98" t="s">
        <v>293</v>
      </c>
      <c r="D28" s="94">
        <f t="shared" si="1"/>
        <v>702361707.33999991</v>
      </c>
      <c r="E28" s="94">
        <f>E29</f>
        <v>594851173.41999996</v>
      </c>
      <c r="F28" s="94">
        <f>F29</f>
        <v>107510533.92</v>
      </c>
      <c r="G28" s="101">
        <f t="shared" si="0"/>
        <v>95604408.610000014</v>
      </c>
      <c r="H28" s="101">
        <f>H29</f>
        <v>87365045.530000016</v>
      </c>
      <c r="I28" s="103">
        <f>I29</f>
        <v>8239363.0800000001</v>
      </c>
      <c r="J28" s="68"/>
    </row>
    <row r="29" spans="1:10" ht="36.75" customHeight="1" x14ac:dyDescent="0.25">
      <c r="A29" s="78" t="s">
        <v>294</v>
      </c>
      <c r="B29" s="97" t="s">
        <v>291</v>
      </c>
      <c r="C29" s="98" t="s">
        <v>295</v>
      </c>
      <c r="D29" s="94">
        <f t="shared" si="1"/>
        <v>702361707.33999991</v>
      </c>
      <c r="E29" s="94">
        <f>E30+E31</f>
        <v>594851173.41999996</v>
      </c>
      <c r="F29" s="94">
        <f>F30+F31</f>
        <v>107510533.92</v>
      </c>
      <c r="G29" s="101">
        <f t="shared" si="0"/>
        <v>95604408.610000014</v>
      </c>
      <c r="H29" s="101">
        <f>H30+H31</f>
        <v>87365045.530000016</v>
      </c>
      <c r="I29" s="103">
        <f>I30+I31</f>
        <v>8239363.0800000001</v>
      </c>
      <c r="J29" s="68"/>
    </row>
    <row r="30" spans="1:10" ht="31.5" customHeight="1" x14ac:dyDescent="0.25">
      <c r="A30" s="78" t="s">
        <v>296</v>
      </c>
      <c r="B30" s="97" t="s">
        <v>291</v>
      </c>
      <c r="C30" s="98" t="s">
        <v>297</v>
      </c>
      <c r="D30" s="94">
        <f t="shared" si="1"/>
        <v>594851173.41999996</v>
      </c>
      <c r="E30" s="94">
        <f>Расходы!E7</f>
        <v>594851173.41999996</v>
      </c>
      <c r="F30" s="94"/>
      <c r="G30" s="101">
        <f t="shared" si="0"/>
        <v>87365045.530000016</v>
      </c>
      <c r="H30" s="101">
        <f>Расходы!H7</f>
        <v>87365045.530000016</v>
      </c>
      <c r="I30" s="102"/>
      <c r="J30" s="68"/>
    </row>
    <row r="31" spans="1:10" ht="31.5" customHeight="1" thickBot="1" x14ac:dyDescent="0.3">
      <c r="A31" s="78" t="s">
        <v>298</v>
      </c>
      <c r="B31" s="106" t="s">
        <v>291</v>
      </c>
      <c r="C31" s="107" t="s">
        <v>299</v>
      </c>
      <c r="D31" s="108">
        <f t="shared" si="1"/>
        <v>107510533.92</v>
      </c>
      <c r="E31" s="108"/>
      <c r="F31" s="108">
        <f>Расходы!F7</f>
        <v>107510533.92</v>
      </c>
      <c r="G31" s="109">
        <f t="shared" si="0"/>
        <v>8239363.0800000001</v>
      </c>
      <c r="H31" s="109"/>
      <c r="I31" s="110">
        <f>Расходы!I7</f>
        <v>8239363.0800000001</v>
      </c>
      <c r="J31" s="68"/>
    </row>
    <row r="32" spans="1:10" hidden="1" x14ac:dyDescent="0.25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  <row r="34" spans="1:4" x14ac:dyDescent="0.25">
      <c r="A34" s="1" t="s">
        <v>474</v>
      </c>
      <c r="C34" s="122"/>
      <c r="D34" s="1" t="s">
        <v>475</v>
      </c>
    </row>
    <row r="36" spans="1:4" x14ac:dyDescent="0.25">
      <c r="A36" s="1" t="s">
        <v>476</v>
      </c>
      <c r="C36" s="122"/>
      <c r="D36" s="1" t="s">
        <v>477</v>
      </c>
    </row>
    <row r="38" spans="1:4" x14ac:dyDescent="0.25">
      <c r="A38" s="1" t="s">
        <v>478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2023-03-28T03:55:59Z</cp:lastPrinted>
  <dcterms:created xsi:type="dcterms:W3CDTF">2017-02-16T00:52:44Z</dcterms:created>
  <dcterms:modified xsi:type="dcterms:W3CDTF">2023-03-29T00:06:49Z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